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2"/>
  </bookViews>
  <sheets>
    <sheet name="OPLOG" sheetId="1" r:id="rId1"/>
    <sheet name="Test Report" sheetId="2" r:id="rId2"/>
    <sheet name="Flow Chart" sheetId="3" r:id="rId3"/>
  </sheets>
  <definedNames>
    <definedName name="_xlfn.BAHTTEXT" hidden="1">#NAME?</definedName>
    <definedName name="_xlnm.Print_Area" localSheetId="0">'OPLOG'!$A$1:$D$34</definedName>
  </definedNames>
  <calcPr fullCalcOnLoad="1"/>
</workbook>
</file>

<file path=xl/sharedStrings.xml><?xml version="1.0" encoding="utf-8"?>
<sst xmlns="http://schemas.openxmlformats.org/spreadsheetml/2006/main" count="406" uniqueCount="211">
  <si>
    <t>SEQUENCE OF EVENTS</t>
  </si>
  <si>
    <t>OPERATIONS LOG</t>
  </si>
  <si>
    <t>COMPANY :</t>
  </si>
  <si>
    <t>LOCATION :</t>
  </si>
  <si>
    <t>WELL NO. :</t>
  </si>
  <si>
    <t>PERFS    :</t>
  </si>
  <si>
    <t>DATE     :</t>
  </si>
  <si>
    <t>DATE</t>
  </si>
  <si>
    <t>&amp;</t>
  </si>
  <si>
    <t>TIME</t>
  </si>
  <si>
    <t xml:space="preserve"> </t>
  </si>
  <si>
    <t>CHLORIDES</t>
  </si>
  <si>
    <t>OIL</t>
  </si>
  <si>
    <t>TOTAL</t>
  </si>
  <si>
    <t>PPM</t>
  </si>
  <si>
    <t>Rw</t>
  </si>
  <si>
    <t>GRAV.</t>
  </si>
  <si>
    <t>METER   RUN =</t>
  </si>
  <si>
    <t>STATIC RANGE =</t>
  </si>
  <si>
    <t>PSIA</t>
  </si>
  <si>
    <t>DIFFERENTIAL =</t>
  </si>
  <si>
    <t>WELL TEST DATA RECORD</t>
  </si>
  <si>
    <t>PRESSURE BASE=</t>
  </si>
  <si>
    <t>TEMPERATURE BASE=</t>
  </si>
  <si>
    <t xml:space="preserve"> # SEPARATOR =</t>
  </si>
  <si>
    <t>FLOW</t>
  </si>
  <si>
    <t>CHOKE</t>
  </si>
  <si>
    <t>LAB RESULTS</t>
  </si>
  <si>
    <t>OIL METER</t>
  </si>
  <si>
    <t>WATER METER</t>
  </si>
  <si>
    <t>SEP.</t>
  </si>
  <si>
    <t>OVERALL</t>
  </si>
  <si>
    <t>CUMM</t>
  </si>
  <si>
    <t>GAS</t>
  </si>
  <si>
    <t>DURATION</t>
  </si>
  <si>
    <t>SIZE</t>
  </si>
  <si>
    <t>TBG</t>
  </si>
  <si>
    <t>CSG</t>
  </si>
  <si>
    <t>CORR.</t>
  </si>
  <si>
    <t>pH</t>
  </si>
  <si>
    <t>RESISTIVITY</t>
  </si>
  <si>
    <t>Tank</t>
  </si>
  <si>
    <t>INCR</t>
  </si>
  <si>
    <t>METER</t>
  </si>
  <si>
    <t>CUT</t>
  </si>
  <si>
    <t>TEMP</t>
  </si>
  <si>
    <t>BPD</t>
  </si>
  <si>
    <t>WELL CUT</t>
  </si>
  <si>
    <t>WTR</t>
  </si>
  <si>
    <t>PRESS</t>
  </si>
  <si>
    <t>ORIFICE</t>
  </si>
  <si>
    <t>RATE</t>
  </si>
  <si>
    <t>(HRS.)</t>
  </si>
  <si>
    <t>64ths</t>
  </si>
  <si>
    <t>psig</t>
  </si>
  <si>
    <t>temp</t>
  </si>
  <si>
    <t>Gauge</t>
  </si>
  <si>
    <t>BBLS</t>
  </si>
  <si>
    <t>% BS&amp;W</t>
  </si>
  <si>
    <t>°F</t>
  </si>
  <si>
    <t>GROSS</t>
  </si>
  <si>
    <t>(BBLS)</t>
  </si>
  <si>
    <t>MCFD</t>
  </si>
  <si>
    <t>MSCF</t>
  </si>
  <si>
    <t>GLR</t>
  </si>
  <si>
    <t>GOR</t>
  </si>
  <si>
    <t>COMMENTS</t>
  </si>
  <si>
    <t>CO. MAN   :</t>
  </si>
  <si>
    <t>Inches</t>
  </si>
  <si>
    <t>Degrees F</t>
  </si>
  <si>
    <t>PROS Incorporated</t>
  </si>
  <si>
    <t xml:space="preserve">WATER TANK </t>
  </si>
  <si>
    <t xml:space="preserve">OIL TANK </t>
  </si>
  <si>
    <t>Calculation Based off of Meters</t>
  </si>
  <si>
    <t>GAS METER</t>
  </si>
  <si>
    <t>H2O</t>
  </si>
  <si>
    <t>API Grav</t>
  </si>
  <si>
    <t>W/BPD</t>
  </si>
  <si>
    <t>WATER</t>
  </si>
  <si>
    <t>N/A</t>
  </si>
  <si>
    <t>0' 0.0"</t>
  </si>
  <si>
    <t>Austin Taylor</t>
  </si>
  <si>
    <r>
      <t xml:space="preserve">PROS CONTACT: </t>
    </r>
    <r>
      <rPr>
        <sz val="11"/>
        <rFont val="Bookman"/>
        <family val="0"/>
      </rPr>
      <t>Dan Kurtz</t>
    </r>
    <r>
      <rPr>
        <sz val="11"/>
        <rFont val="Bookman"/>
        <family val="1"/>
      </rPr>
      <t xml:space="preserve"> Cell (661) 201-2122 Fax (661) 589-5228</t>
    </r>
  </si>
  <si>
    <t>Oil</t>
  </si>
  <si>
    <t>Surface</t>
  </si>
  <si>
    <t>PROS Dan Kurtz on location , Walk location, fill out JSA</t>
  </si>
  <si>
    <t xml:space="preserve">Fire Line Heater </t>
  </si>
  <si>
    <t>Switch Flow into Separator</t>
  </si>
  <si>
    <t>Tight Hole 2nd Zone</t>
  </si>
  <si>
    <t>Fallon</t>
  </si>
  <si>
    <t>1-10</t>
  </si>
  <si>
    <t>Reconfigure Flow Line from Tubing,  Flowing from Casing</t>
  </si>
  <si>
    <t>Wire RIH with Guns</t>
  </si>
  <si>
    <t>Fire Guns, Shut in to Rig Down Wire Line</t>
  </si>
  <si>
    <t>Flowing to Separator,  10/64" Adjustable Choke</t>
  </si>
  <si>
    <t xml:space="preserve">Continue to flare Gas, Continue to unload water, open Choke to 13/64" </t>
  </si>
  <si>
    <t>Safety Meeting all Hands</t>
  </si>
  <si>
    <t>S/I</t>
  </si>
  <si>
    <t>0' 2.0"</t>
  </si>
  <si>
    <t>0' 11.75"</t>
  </si>
  <si>
    <t>Switch Flow into Separator - 10/64" Choke</t>
  </si>
  <si>
    <t>Casing Pressure = 530 psi</t>
  </si>
  <si>
    <t xml:space="preserve">Open Casing, flowing directly into Tank </t>
  </si>
  <si>
    <t>0' 6.0"</t>
  </si>
  <si>
    <t>Unloading Fluid into Tank - tank had 9 Bbls</t>
  </si>
  <si>
    <t>0' 7.5"</t>
  </si>
  <si>
    <t>0' 10.0"</t>
  </si>
  <si>
    <t>Rocked Choke - Walked Lines</t>
  </si>
  <si>
    <t>Started 4 Point Test-  Adjustable Choke Set to 8/64"</t>
  </si>
  <si>
    <t>Pulled Drager Tube for H2S = 0 ppm, CO2 = 1000 %Pbv  pulled from Gas out Primary Separator</t>
  </si>
  <si>
    <t>Pulled Drager Tube for H2S = 0 ppm, CO2 = 0 %Pbv  pulled from Gas out Primary Separator</t>
  </si>
  <si>
    <t xml:space="preserve">Start 4 Point Test -- 8/64" Choke                     </t>
  </si>
  <si>
    <t xml:space="preserve"> H2s =0 ppm        CO2 = 1000 ppm</t>
  </si>
  <si>
    <t>12:45 open to 16/64" Choke                             H2s =0 ppm          CO2 = 0 ppm</t>
  </si>
  <si>
    <t>PROS Shift Change Nate Lawrence for Dan Kurtz</t>
  </si>
  <si>
    <t>Step 2 on 4 Point Test-  Adjustable Choke Set to 10/64"</t>
  </si>
  <si>
    <t>0'0.0"</t>
  </si>
  <si>
    <t>Step 3 on 4 Point Test-  Adjustable Choke Set to 12/64"</t>
  </si>
  <si>
    <t>0'11.75</t>
  </si>
  <si>
    <t>Step 4 on 4 Point Test-  Adjustable Choke Set to 14/64"</t>
  </si>
  <si>
    <t xml:space="preserve">Step 2 of 4 Point Test -- 10/64" Choke                     </t>
  </si>
  <si>
    <t xml:space="preserve">Step 3 of 4 Point Test -- 12/64" Choke                     </t>
  </si>
  <si>
    <t xml:space="preserve">Step 4 of 4 Point Test -- 14/64" Choke                     </t>
  </si>
  <si>
    <t xml:space="preserve">PROS Shift Change Dan Kurtz for Nate Lawrence </t>
  </si>
  <si>
    <t>Walked location checked Lines and Tanks</t>
  </si>
  <si>
    <t xml:space="preserve">   H2S=0 ppm CO2= 1200 ppm</t>
  </si>
  <si>
    <t xml:space="preserve">   H2S=0 ppm CO2= 600 ppm</t>
  </si>
  <si>
    <t>Pulled Drager Tube for H2S = 0 ppm, CO2 = 600 ppm  pulled from Gas out Primary Separator</t>
  </si>
  <si>
    <t>Pulled Drager Tube for H2S = 0 ppm, CO2 = 1200 ppm  pulled from Gas out Primary Separator</t>
  </si>
  <si>
    <t xml:space="preserve">End 4 Point test, continue flowing on 14/64" </t>
  </si>
  <si>
    <t>12:45 open to 13/64" Choke                             H2s =0 ppm     CO2 = 0 ppm</t>
  </si>
  <si>
    <t xml:space="preserve">Ran Tubing and Packer -- Restart Testing </t>
  </si>
  <si>
    <t>Shut in Well at 10:00 - Turn Over to Rig Crew</t>
  </si>
  <si>
    <t>Blow Down Well to pump Kill Fluid</t>
  </si>
  <si>
    <t>1' 0.0</t>
  </si>
  <si>
    <t>1' 0.0"</t>
  </si>
  <si>
    <t>1' 4.5"</t>
  </si>
  <si>
    <t>Open Tubing - Flowing to Tank - No Choke</t>
  </si>
  <si>
    <t>09:25 Switch Flow into Separator</t>
  </si>
  <si>
    <t xml:space="preserve">10:40 Shut in Well - </t>
  </si>
  <si>
    <t>Light Line Heater to pre Heat</t>
  </si>
  <si>
    <t>Rerun Flow Line to tie onto Well Head Tubing</t>
  </si>
  <si>
    <t>Rig Crew Pump Out Tubing Plug</t>
  </si>
  <si>
    <t>Open Well - Flowing into Tank no Choke</t>
  </si>
  <si>
    <t>Shut in Well to RDMO Rig</t>
  </si>
  <si>
    <t>Switch Flow into Separator, start on 8/64" Choke</t>
  </si>
  <si>
    <t xml:space="preserve">Open Choke to 14/64" </t>
  </si>
  <si>
    <t>Open Well - Flowing into Separator return to 14/64" Choke</t>
  </si>
  <si>
    <t>Pulled Drager Tube for H2S = 0 ppm, CO2 = 1600 ppm  pulled from Gas out Primary Separator</t>
  </si>
  <si>
    <t>Continue Flowing Well into Separator - No Fluid</t>
  </si>
  <si>
    <t>0' 1.0"</t>
  </si>
  <si>
    <t>Checked lines, levels on Separator and Scrubber, all Correct</t>
  </si>
  <si>
    <t>Opened Choke to 18/64" adjustable Choke</t>
  </si>
  <si>
    <t>Inches of Water Column</t>
  </si>
  <si>
    <t>Scrubber</t>
  </si>
  <si>
    <t>Alta Mesa Holdings LP</t>
  </si>
  <si>
    <t>Shut in Well,  End Testing - Continue after Well Work to Run Tubing and Packer</t>
  </si>
  <si>
    <t>Making adjustments to on Level Controllers on Primary Separator</t>
  </si>
  <si>
    <t>1' 5.0"</t>
  </si>
  <si>
    <t>0'2.0</t>
  </si>
  <si>
    <t>0' 1.5"</t>
  </si>
  <si>
    <t>PROS Shift change Nathan Lawrence for Dan Kurtz</t>
  </si>
  <si>
    <t xml:space="preserve">Walk Location Check all lines </t>
  </si>
  <si>
    <t>1'6.0"</t>
  </si>
  <si>
    <t>0'2.5"</t>
  </si>
  <si>
    <t>.09 @ 65</t>
  </si>
  <si>
    <t>1' 6.0"</t>
  </si>
  <si>
    <t>0' 3.0"</t>
  </si>
  <si>
    <t>Ran chlorides and Ph and Resistive</t>
  </si>
  <si>
    <t>0'3.0"</t>
  </si>
  <si>
    <t xml:space="preserve"> At 22:15  Set Choke to a 20/64 - CSG was at 400Psi  bleed off to a 100Psi At 22:05</t>
  </si>
  <si>
    <t>CSG was at 400Psi Bleed off to 100Psi</t>
  </si>
  <si>
    <t>Opened Choke to 20/64" adjustable Choke</t>
  </si>
  <si>
    <t>1'6.3"</t>
  </si>
  <si>
    <t>0'3.5"</t>
  </si>
  <si>
    <t>CSG was at 350Psi Bleed off to 100Psi</t>
  </si>
  <si>
    <t>1'6.5"</t>
  </si>
  <si>
    <t>0'4.0"</t>
  </si>
  <si>
    <t>0'4.0."</t>
  </si>
  <si>
    <t>CSG was at 350 bleed off to 150 at 04:15</t>
  </si>
  <si>
    <t>1' 6.5</t>
  </si>
  <si>
    <t>0' 7.0"</t>
  </si>
  <si>
    <t>0' 6"</t>
  </si>
  <si>
    <t>Pulled Drager Tube for H2S = 1 ppm, CO2 = 1200 ppm  pulled from Gas out Primary Separator</t>
  </si>
  <si>
    <t>CSG was at 450Psi Bleed off to 50Psi</t>
  </si>
  <si>
    <t>0' 0.9"</t>
  </si>
  <si>
    <t>CSG was at 450 bleed off to 50 at 04:15</t>
  </si>
  <si>
    <t>Increased Choke from 20/64" to 24/64"</t>
  </si>
  <si>
    <t>Ran Gravity on Condensate, Corrected = 65.6</t>
  </si>
  <si>
    <t>Pulling Pressure Samples Gas, Water, Oil</t>
  </si>
  <si>
    <t>JT ( Alta Mesa ) Pulled Chlorides and Resistivity</t>
  </si>
  <si>
    <r>
      <t>JT ( Alta Mesa ) Pulled Chlorides = 60201 and Resistivity = 0.155 @ 54</t>
    </r>
    <r>
      <rPr>
        <sz val="10"/>
        <rFont val="Calibri"/>
        <family val="2"/>
      </rPr>
      <t>°</t>
    </r>
  </si>
  <si>
    <t>Pulling Pressure Gas Samples</t>
  </si>
  <si>
    <t>Pulling Pressure oil  Samples</t>
  </si>
  <si>
    <t>11:53 Opened Choke from 24/64" to 28/64"</t>
  </si>
  <si>
    <t xml:space="preserve">Opened Choke from 24/64" to 28/64" Adjustable </t>
  </si>
  <si>
    <t>Increased choke to 24/64"</t>
  </si>
  <si>
    <t>1' 6.75"</t>
  </si>
  <si>
    <r>
      <t>0.155 @ 54</t>
    </r>
    <r>
      <rPr>
        <sz val="10"/>
        <rFont val="Calibri"/>
        <family val="2"/>
      </rPr>
      <t>°</t>
    </r>
  </si>
  <si>
    <t>1' 7.0"</t>
  </si>
  <si>
    <t xml:space="preserve">   H2S = 2 ppm CO2 = 1200 ppm</t>
  </si>
  <si>
    <t>Pulled Drager Tube for H2S = 2 ppm, CO2 = 1200 ppm  pulled from Gas out Primary Separator</t>
  </si>
  <si>
    <t>x</t>
  </si>
  <si>
    <t xml:space="preserve">Pulled Water and Oil Gravity </t>
  </si>
  <si>
    <r>
      <t xml:space="preserve"> Ran Chlorides = 47366 and Resistivity = 0.161 @ 68</t>
    </r>
    <r>
      <rPr>
        <sz val="10"/>
        <rFont val="Calibri"/>
        <family val="2"/>
      </rPr>
      <t>°</t>
    </r>
  </si>
  <si>
    <r>
      <t>0.161 @ 68</t>
    </r>
    <r>
      <rPr>
        <sz val="10"/>
        <rFont val="Calibri"/>
        <family val="2"/>
      </rPr>
      <t>°</t>
    </r>
  </si>
  <si>
    <t>End Test</t>
  </si>
  <si>
    <t xml:space="preserve">Shut in Well at Choke and Well Head </t>
  </si>
  <si>
    <t>Take Final Readings, Secure location</t>
  </si>
  <si>
    <t>Left Location</t>
  </si>
  <si>
    <t>3/11/18 thru 3/14/18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</si>
</sst>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"/>
    <numFmt numFmtId="168" formatCode="0.000_)"/>
    <numFmt numFmtId="169" formatCode="0.0%"/>
    <numFmt numFmtId="170" formatCode="0.000"/>
    <numFmt numFmtId="171" formatCode="hh:mm_)"/>
    <numFmt numFmtId="172" formatCode="mmmm\ d\,\ yyyy"/>
    <numFmt numFmtId="173" formatCode="m/d"/>
    <numFmt numFmtId="174" formatCode="00000"/>
    <numFmt numFmtId="175" formatCode="0.0;[Red]0.0"/>
    <numFmt numFmtId="176" formatCode="0.0E+00"/>
    <numFmt numFmtId="177" formatCode="0.0000"/>
    <numFmt numFmtId="178" formatCode="0.00;[Red]0.00"/>
    <numFmt numFmtId="179" formatCode="0.00_);\(0.00\)"/>
    <numFmt numFmtId="180" formatCode="#,##0.0"/>
    <numFmt numFmtId="181" formatCode="_(* #,##0.00000_);_(* \(#,##0.00000\);_(* &quot;-&quot;??_);_(@_)"/>
    <numFmt numFmtId="182" formatCode="mm/dd/yy"/>
    <numFmt numFmtId="183" formatCode="0.0000_)"/>
    <numFmt numFmtId="184" formatCode="General_)"/>
    <numFmt numFmtId="185" formatCode="#,##0.0000_);\(#,##0.0000\)"/>
    <numFmt numFmtId="186" formatCode="m/d/yyyy;@"/>
    <numFmt numFmtId="187" formatCode="&quot;$&quot;#,##0.00"/>
    <numFmt numFmtId="188" formatCode="&quot;$&quot;#,##0.00;[Red]&quot;$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ddd\,\ mmmm\ dd\,\ yyyy"/>
    <numFmt numFmtId="194" formatCode="0.00000"/>
    <numFmt numFmtId="195" formatCode="m/d/yy\ h:mm;@"/>
    <numFmt numFmtId="196" formatCode="0;[Red]0"/>
    <numFmt numFmtId="197" formatCode="m/d/yy\ h:mm"/>
    <numFmt numFmtId="198" formatCode="h:mm;@"/>
    <numFmt numFmtId="199" formatCode="[$-F800]dddd\,\ mmmm\ dd\,\ yyyy"/>
    <numFmt numFmtId="200" formatCode="[$-409]d\-mmm\-yy;@"/>
    <numFmt numFmtId="201" formatCode="mmm\-yyyy"/>
    <numFmt numFmtId="202" formatCode="[$-409]h:mm:ss\ AM/PM"/>
    <numFmt numFmtId="203" formatCode="[$-409]dddd\,\ mmmm\ d\,\ yyyy"/>
    <numFmt numFmtId="204" formatCode="0.000%"/>
    <numFmt numFmtId="205" formatCode="[$-F400]h:mm:ss\ AM/PM"/>
  </numFmts>
  <fonts count="8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20"/>
      <name val="MontereyFLF"/>
      <family val="0"/>
    </font>
    <font>
      <b/>
      <i/>
      <sz val="24"/>
      <name val="MontereyFLF"/>
      <family val="0"/>
    </font>
    <font>
      <b/>
      <sz val="11"/>
      <name val="Arial"/>
      <family val="2"/>
    </font>
    <font>
      <sz val="10"/>
      <name val="Bookman"/>
      <family val="1"/>
    </font>
    <font>
      <b/>
      <sz val="14"/>
      <name val="Bookman"/>
      <family val="1"/>
    </font>
    <font>
      <sz val="24"/>
      <name val="Berlin Sans FB"/>
      <family val="2"/>
    </font>
    <font>
      <b/>
      <i/>
      <sz val="20"/>
      <name val="Berlin Sans FB"/>
      <family val="2"/>
    </font>
    <font>
      <sz val="11"/>
      <name val="Berlin Sans FB"/>
      <family val="2"/>
    </font>
    <font>
      <sz val="11"/>
      <name val="Bookman"/>
      <family val="1"/>
    </font>
    <font>
      <b/>
      <sz val="12"/>
      <name val="Bookman"/>
      <family val="1"/>
    </font>
    <font>
      <b/>
      <sz val="10"/>
      <name val="Bookman"/>
      <family val="1"/>
    </font>
    <font>
      <b/>
      <sz val="10"/>
      <color indexed="10"/>
      <name val="Bookman"/>
      <family val="1"/>
    </font>
    <font>
      <b/>
      <sz val="9"/>
      <name val="Bookman"/>
      <family val="1"/>
    </font>
    <font>
      <b/>
      <sz val="8"/>
      <name val="Bookman"/>
      <family val="1"/>
    </font>
    <font>
      <b/>
      <sz val="11"/>
      <name val="Bookman"/>
      <family val="1"/>
    </font>
    <font>
      <sz val="8"/>
      <name val="Bookman"/>
      <family val="1"/>
    </font>
    <font>
      <b/>
      <i/>
      <sz val="9"/>
      <name val="Bookman"/>
      <family val="1"/>
    </font>
    <font>
      <b/>
      <sz val="10"/>
      <color indexed="18"/>
      <name val="Book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"/>
      <family val="1"/>
    </font>
    <font>
      <b/>
      <sz val="9"/>
      <color indexed="9"/>
      <name val="Bookman"/>
      <family val="1"/>
    </font>
    <font>
      <b/>
      <sz val="8"/>
      <color indexed="9"/>
      <name val="Bookman"/>
      <family val="1"/>
    </font>
    <font>
      <sz val="14"/>
      <color indexed="9"/>
      <name val="Bookman"/>
      <family val="1"/>
    </font>
    <font>
      <b/>
      <sz val="9"/>
      <color indexed="13"/>
      <name val="Bookman"/>
      <family val="1"/>
    </font>
    <font>
      <b/>
      <sz val="11"/>
      <color indexed="9"/>
      <name val="Bookman"/>
      <family val="1"/>
    </font>
    <font>
      <b/>
      <sz val="9"/>
      <color indexed="40"/>
      <name val="Bookman"/>
      <family val="1"/>
    </font>
    <font>
      <b/>
      <sz val="14"/>
      <color indexed="9"/>
      <name val="Book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u val="single"/>
      <sz val="24"/>
      <color indexed="10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Bookman"/>
      <family val="1"/>
    </font>
    <font>
      <b/>
      <sz val="9"/>
      <color theme="0"/>
      <name val="Bookman"/>
      <family val="1"/>
    </font>
    <font>
      <b/>
      <sz val="8"/>
      <color theme="0"/>
      <name val="Bookman"/>
      <family val="1"/>
    </font>
    <font>
      <sz val="14"/>
      <color theme="0"/>
      <name val="Bookman"/>
      <family val="1"/>
    </font>
    <font>
      <b/>
      <sz val="9"/>
      <color rgb="FFFFFF00"/>
      <name val="Bookman"/>
      <family val="1"/>
    </font>
    <font>
      <b/>
      <sz val="11"/>
      <color theme="0"/>
      <name val="Bookman"/>
      <family val="1"/>
    </font>
    <font>
      <b/>
      <sz val="9"/>
      <color rgb="FF00B0F0"/>
      <name val="Bookman"/>
      <family val="1"/>
    </font>
    <font>
      <b/>
      <sz val="14"/>
      <color theme="0"/>
      <name val="Book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3" fontId="4" fillId="33" borderId="0" xfId="58" applyNumberFormat="1" applyFont="1" applyFill="1" applyAlignment="1" applyProtection="1">
      <alignment horizontal="center"/>
      <protection locked="0"/>
    </xf>
    <xf numFmtId="167" fontId="4" fillId="33" borderId="0" xfId="58" applyNumberFormat="1" applyFont="1" applyFill="1" applyAlignment="1" applyProtection="1">
      <alignment horizontal="left"/>
      <protection locked="0"/>
    </xf>
    <xf numFmtId="49" fontId="4" fillId="33" borderId="0" xfId="58" applyNumberFormat="1" applyFont="1" applyFill="1" applyAlignment="1" applyProtection="1">
      <alignment horizontal="left"/>
      <protection locked="0"/>
    </xf>
    <xf numFmtId="167" fontId="4" fillId="33" borderId="0" xfId="58" applyNumberFormat="1" applyFont="1" applyFill="1" applyAlignment="1" applyProtection="1">
      <alignment horizontal="center"/>
      <protection/>
    </xf>
    <xf numFmtId="169" fontId="4" fillId="33" borderId="0" xfId="58" applyNumberFormat="1" applyFont="1" applyFill="1" applyAlignment="1" applyProtection="1">
      <alignment horizontal="center"/>
      <protection/>
    </xf>
    <xf numFmtId="196" fontId="0" fillId="33" borderId="0" xfId="58" applyNumberFormat="1" applyFont="1" applyFill="1">
      <alignment/>
      <protection/>
    </xf>
    <xf numFmtId="170" fontId="0" fillId="33" borderId="0" xfId="58" applyNumberFormat="1" applyFont="1" applyFill="1" applyProtection="1">
      <alignment/>
      <protection locked="0"/>
    </xf>
    <xf numFmtId="195" fontId="0" fillId="0" borderId="10" xfId="58" applyNumberFormat="1" applyFont="1" applyFill="1" applyBorder="1" applyAlignment="1" applyProtection="1">
      <alignment horizontal="center"/>
      <protection locked="0"/>
    </xf>
    <xf numFmtId="167" fontId="0" fillId="0" borderId="10" xfId="58" applyNumberFormat="1" applyFont="1" applyFill="1" applyBorder="1" applyAlignment="1" applyProtection="1">
      <alignment horizontal="center"/>
      <protection locked="0"/>
    </xf>
    <xf numFmtId="2" fontId="0" fillId="0" borderId="10" xfId="58" applyNumberFormat="1" applyFont="1" applyFill="1" applyBorder="1" applyAlignment="1" applyProtection="1">
      <alignment horizontal="center"/>
      <protection/>
    </xf>
    <xf numFmtId="4" fontId="0" fillId="0" borderId="11" xfId="58" applyNumberFormat="1" applyFont="1" applyFill="1" applyBorder="1" applyAlignment="1" applyProtection="1">
      <alignment horizontal="center"/>
      <protection/>
    </xf>
    <xf numFmtId="4" fontId="0" fillId="0" borderId="10" xfId="58" applyNumberFormat="1" applyFont="1" applyFill="1" applyBorder="1" applyAlignment="1" applyProtection="1">
      <alignment horizontal="center"/>
      <protection/>
    </xf>
    <xf numFmtId="9" fontId="0" fillId="0" borderId="11" xfId="58" applyNumberFormat="1" applyFont="1" applyFill="1" applyBorder="1" applyAlignment="1" applyProtection="1">
      <alignment horizontal="center"/>
      <protection/>
    </xf>
    <xf numFmtId="4" fontId="0" fillId="0" borderId="12" xfId="58" applyNumberFormat="1" applyFont="1" applyFill="1" applyBorder="1" applyAlignment="1" applyProtection="1">
      <alignment horizontal="center"/>
      <protection/>
    </xf>
    <xf numFmtId="169" fontId="0" fillId="0" borderId="11" xfId="58" applyNumberFormat="1" applyFont="1" applyFill="1" applyBorder="1" applyAlignment="1" applyProtection="1">
      <alignment horizontal="center"/>
      <protection/>
    </xf>
    <xf numFmtId="1" fontId="0" fillId="0" borderId="0" xfId="58" applyNumberFormat="1" applyFont="1" applyFill="1" applyAlignment="1" applyProtection="1">
      <alignment horizontal="center"/>
      <protection locked="0"/>
    </xf>
    <xf numFmtId="3" fontId="0" fillId="0" borderId="0" xfId="58" applyNumberFormat="1" applyFont="1" applyFill="1" applyAlignment="1" applyProtection="1">
      <alignment horizontal="center"/>
      <protection locked="0"/>
    </xf>
    <xf numFmtId="167" fontId="0" fillId="0" borderId="0" xfId="58" applyNumberFormat="1" applyFont="1" applyFill="1" applyAlignment="1" applyProtection="1">
      <alignment horizontal="center"/>
      <protection locked="0"/>
    </xf>
    <xf numFmtId="49" fontId="0" fillId="0" borderId="0" xfId="58" applyNumberFormat="1" applyFont="1" applyFill="1" applyAlignment="1" applyProtection="1">
      <alignment horizontal="center"/>
      <protection locked="0"/>
    </xf>
    <xf numFmtId="167" fontId="0" fillId="0" borderId="0" xfId="58" applyNumberFormat="1" applyFont="1" applyAlignment="1" applyProtection="1">
      <alignment horizontal="center"/>
      <protection/>
    </xf>
    <xf numFmtId="169" fontId="0" fillId="0" borderId="0" xfId="58" applyNumberFormat="1" applyFont="1" applyAlignment="1" applyProtection="1">
      <alignment horizontal="center"/>
      <protection/>
    </xf>
    <xf numFmtId="1" fontId="0" fillId="0" borderId="0" xfId="58" applyNumberFormat="1" applyFont="1" applyAlignment="1" applyProtection="1">
      <alignment horizontal="center"/>
      <protection locked="0"/>
    </xf>
    <xf numFmtId="196" fontId="0" fillId="0" borderId="0" xfId="58" applyNumberFormat="1" applyFont="1" applyFill="1" applyAlignment="1" applyProtection="1">
      <alignment horizontal="center"/>
      <protection locked="0"/>
    </xf>
    <xf numFmtId="170" fontId="0" fillId="0" borderId="0" xfId="58" applyNumberFormat="1" applyFont="1" applyFill="1" applyAlignment="1" applyProtection="1">
      <alignment horizontal="center"/>
      <protection locked="0"/>
    </xf>
    <xf numFmtId="167" fontId="0" fillId="0" borderId="0" xfId="58" applyFont="1" applyFill="1" applyAlignment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7" fontId="4" fillId="33" borderId="0" xfId="58" applyFont="1" applyFill="1" applyBorder="1" applyAlignment="1">
      <alignment horizontal="left" vertical="center"/>
      <protection/>
    </xf>
    <xf numFmtId="167" fontId="6" fillId="33" borderId="0" xfId="58" applyFont="1" applyFill="1" applyAlignment="1" applyProtection="1">
      <alignment horizontal="left"/>
      <protection/>
    </xf>
    <xf numFmtId="20" fontId="0" fillId="0" borderId="0" xfId="58" applyNumberFormat="1" applyFont="1" applyFill="1" applyProtection="1">
      <alignment/>
      <protection/>
    </xf>
    <xf numFmtId="167" fontId="0" fillId="0" borderId="0" xfId="58" applyFont="1" applyProtection="1">
      <alignment/>
      <protection/>
    </xf>
    <xf numFmtId="3" fontId="7" fillId="33" borderId="0" xfId="58" applyNumberFormat="1" applyFont="1" applyFill="1" applyAlignment="1" applyProtection="1">
      <alignment horizontal="center"/>
      <protection/>
    </xf>
    <xf numFmtId="3" fontId="0" fillId="0" borderId="0" xfId="58" applyNumberFormat="1" applyFont="1" applyProtection="1">
      <alignment/>
      <protection/>
    </xf>
    <xf numFmtId="10" fontId="0" fillId="33" borderId="0" xfId="58" applyNumberFormat="1" applyFont="1" applyFill="1" applyProtection="1">
      <alignment/>
      <protection/>
    </xf>
    <xf numFmtId="10" fontId="0" fillId="0" borderId="0" xfId="58" applyNumberFormat="1" applyFont="1" applyProtection="1">
      <alignment/>
      <protection/>
    </xf>
    <xf numFmtId="180" fontId="4" fillId="33" borderId="0" xfId="58" applyNumberFormat="1" applyFont="1" applyFill="1" applyAlignment="1" applyProtection="1">
      <alignment horizontal="center"/>
      <protection/>
    </xf>
    <xf numFmtId="180" fontId="0" fillId="0" borderId="0" xfId="58" applyNumberFormat="1" applyFont="1" applyProtection="1">
      <alignment/>
      <protection/>
    </xf>
    <xf numFmtId="1" fontId="8" fillId="33" borderId="0" xfId="58" applyNumberFormat="1" applyFont="1" applyFill="1" applyAlignment="1" applyProtection="1">
      <alignment horizontal="center"/>
      <protection/>
    </xf>
    <xf numFmtId="167" fontId="0" fillId="33" borderId="0" xfId="58" applyFont="1" applyFill="1" applyProtection="1">
      <alignment/>
      <protection/>
    </xf>
    <xf numFmtId="1" fontId="0" fillId="0" borderId="0" xfId="58" applyNumberFormat="1" applyFont="1" applyProtection="1">
      <alignment/>
      <protection/>
    </xf>
    <xf numFmtId="167" fontId="0" fillId="0" borderId="0" xfId="58" applyNumberFormat="1" applyFont="1" applyFill="1" applyAlignment="1" applyProtection="1">
      <alignment horizontal="center"/>
      <protection/>
    </xf>
    <xf numFmtId="170" fontId="0" fillId="0" borderId="10" xfId="58" applyNumberFormat="1" applyFont="1" applyFill="1" applyBorder="1" applyAlignment="1" applyProtection="1">
      <alignment horizontal="center"/>
      <protection/>
    </xf>
    <xf numFmtId="2" fontId="0" fillId="0" borderId="0" xfId="58" applyNumberFormat="1" applyFont="1" applyFill="1" applyProtection="1">
      <alignment/>
      <protection/>
    </xf>
    <xf numFmtId="4" fontId="0" fillId="0" borderId="0" xfId="58" applyNumberFormat="1" applyFont="1" applyProtection="1">
      <alignment/>
      <protection/>
    </xf>
    <xf numFmtId="1" fontId="4" fillId="33" borderId="0" xfId="58" applyNumberFormat="1" applyFont="1" applyFill="1" applyAlignment="1" applyProtection="1">
      <alignment horizontal="right"/>
      <protection/>
    </xf>
    <xf numFmtId="170" fontId="9" fillId="33" borderId="0" xfId="58" applyNumberFormat="1" applyFont="1" applyFill="1" applyAlignment="1" applyProtection="1">
      <alignment horizontal="center"/>
      <protection locked="0"/>
    </xf>
    <xf numFmtId="2" fontId="0" fillId="0" borderId="13" xfId="58" applyNumberFormat="1" applyFont="1" applyFill="1" applyBorder="1" applyAlignment="1" applyProtection="1">
      <alignment horizontal="center"/>
      <protection/>
    </xf>
    <xf numFmtId="1" fontId="0" fillId="0" borderId="14" xfId="58" applyNumberFormat="1" applyFont="1" applyFill="1" applyBorder="1" applyAlignment="1" applyProtection="1">
      <alignment horizontal="center"/>
      <protection/>
    </xf>
    <xf numFmtId="4" fontId="0" fillId="0" borderId="13" xfId="58" applyNumberFormat="1" applyFont="1" applyFill="1" applyBorder="1" applyAlignment="1" applyProtection="1">
      <alignment horizontal="center"/>
      <protection/>
    </xf>
    <xf numFmtId="170" fontId="0" fillId="0" borderId="13" xfId="58" applyNumberFormat="1" applyFont="1" applyFill="1" applyBorder="1" applyAlignment="1" applyProtection="1">
      <alignment horizontal="center"/>
      <protection/>
    </xf>
    <xf numFmtId="167" fontId="0" fillId="0" borderId="14" xfId="58" applyFont="1" applyBorder="1" applyAlignment="1">
      <alignment wrapText="1"/>
      <protection/>
    </xf>
    <xf numFmtId="180" fontId="0" fillId="0" borderId="0" xfId="58" applyNumberFormat="1" applyFont="1" applyFill="1" applyAlignment="1" applyProtection="1">
      <alignment horizontal="center"/>
      <protection/>
    </xf>
    <xf numFmtId="180" fontId="0" fillId="0" borderId="0" xfId="58" applyNumberFormat="1" applyFont="1" applyAlignment="1" applyProtection="1">
      <alignment horizontal="center"/>
      <protection/>
    </xf>
    <xf numFmtId="49" fontId="0" fillId="0" borderId="15" xfId="58" applyNumberFormat="1" applyFont="1" applyFill="1" applyBorder="1" applyAlignment="1" applyProtection="1">
      <alignment horizontal="center"/>
      <protection locked="0"/>
    </xf>
    <xf numFmtId="167" fontId="0" fillId="0" borderId="14" xfId="58" applyNumberFormat="1" applyFont="1" applyFill="1" applyBorder="1" applyAlignment="1" applyProtection="1">
      <alignment horizontal="center"/>
      <protection locked="0"/>
    </xf>
    <xf numFmtId="167" fontId="4" fillId="33" borderId="0" xfId="58" applyNumberFormat="1" applyFont="1" applyFill="1" applyAlignment="1" applyProtection="1">
      <alignment horizontal="left"/>
      <protection/>
    </xf>
    <xf numFmtId="167" fontId="0" fillId="0" borderId="10" xfId="58" applyNumberFormat="1" applyFont="1" applyFill="1" applyBorder="1" applyAlignment="1" applyProtection="1">
      <alignment horizontal="center"/>
      <protection/>
    </xf>
    <xf numFmtId="167" fontId="0" fillId="0" borderId="16" xfId="58" applyNumberFormat="1" applyFont="1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17" fillId="34" borderId="0" xfId="0" applyFont="1" applyFill="1" applyAlignment="1" applyProtection="1">
      <alignment/>
      <protection locked="0"/>
    </xf>
    <xf numFmtId="0" fontId="17" fillId="34" borderId="0" xfId="0" applyFont="1" applyFill="1" applyAlignment="1" applyProtection="1">
      <alignment horizontal="left"/>
      <protection locked="0"/>
    </xf>
    <xf numFmtId="0" fontId="17" fillId="34" borderId="0" xfId="0" applyFont="1" applyFill="1" applyAlignment="1" applyProtection="1">
      <alignment/>
      <protection locked="0"/>
    </xf>
    <xf numFmtId="0" fontId="18" fillId="34" borderId="0" xfId="0" applyFont="1" applyFill="1" applyAlignment="1" applyProtection="1">
      <alignment horizontal="center"/>
      <protection/>
    </xf>
    <xf numFmtId="0" fontId="18" fillId="34" borderId="0" xfId="0" applyFont="1" applyFill="1" applyAlignment="1" applyProtection="1">
      <alignment horizontal="left"/>
      <protection locked="0"/>
    </xf>
    <xf numFmtId="1" fontId="12" fillId="33" borderId="0" xfId="58" applyNumberFormat="1" applyFont="1" applyFill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/>
      <protection locked="0"/>
    </xf>
    <xf numFmtId="169" fontId="14" fillId="33" borderId="0" xfId="58" applyNumberFormat="1" applyFont="1" applyFill="1" applyAlignment="1" applyProtection="1">
      <alignment horizontal="center"/>
      <protection/>
    </xf>
    <xf numFmtId="180" fontId="14" fillId="33" borderId="0" xfId="58" applyNumberFormat="1" applyFont="1" applyFill="1" applyAlignment="1" applyProtection="1">
      <alignment horizontal="center"/>
      <protection/>
    </xf>
    <xf numFmtId="3" fontId="13" fillId="33" borderId="0" xfId="58" applyNumberFormat="1" applyFont="1" applyFill="1" applyAlignment="1" applyProtection="1">
      <alignment horizontal="center"/>
      <protection/>
    </xf>
    <xf numFmtId="3" fontId="15" fillId="33" borderId="0" xfId="58" applyNumberFormat="1" applyFont="1" applyFill="1" applyAlignment="1" applyProtection="1">
      <alignment horizontal="center"/>
      <protection locked="0"/>
    </xf>
    <xf numFmtId="167" fontId="10" fillId="33" borderId="0" xfId="58" applyFont="1" applyFill="1" applyAlignment="1">
      <alignment/>
      <protection/>
    </xf>
    <xf numFmtId="167" fontId="10" fillId="33" borderId="0" xfId="58" applyFont="1" applyFill="1" applyAlignment="1" applyProtection="1">
      <alignment/>
      <protection/>
    </xf>
    <xf numFmtId="180" fontId="10" fillId="33" borderId="0" xfId="58" applyNumberFormat="1" applyFont="1" applyFill="1" applyAlignment="1" applyProtection="1">
      <alignment horizontal="center"/>
      <protection/>
    </xf>
    <xf numFmtId="167" fontId="15" fillId="33" borderId="0" xfId="58" applyNumberFormat="1" applyFont="1" applyFill="1" applyAlignment="1" applyProtection="1">
      <alignment horizontal="center"/>
      <protection/>
    </xf>
    <xf numFmtId="169" fontId="15" fillId="33" borderId="0" xfId="58" applyNumberFormat="1" applyFont="1" applyFill="1" applyAlignment="1" applyProtection="1">
      <alignment horizontal="center"/>
      <protection/>
    </xf>
    <xf numFmtId="180" fontId="15" fillId="33" borderId="0" xfId="58" applyNumberFormat="1" applyFont="1" applyFill="1" applyAlignment="1" applyProtection="1">
      <alignment horizontal="center"/>
      <protection/>
    </xf>
    <xf numFmtId="1" fontId="15" fillId="33" borderId="0" xfId="58" applyNumberFormat="1" applyFont="1" applyFill="1" applyAlignment="1" applyProtection="1">
      <alignment horizontal="center"/>
      <protection/>
    </xf>
    <xf numFmtId="3" fontId="15" fillId="33" borderId="0" xfId="58" applyNumberFormat="1" applyFont="1" applyFill="1" applyAlignment="1" applyProtection="1">
      <alignment horizontal="center"/>
      <protection/>
    </xf>
    <xf numFmtId="10" fontId="10" fillId="33" borderId="0" xfId="58" applyNumberFormat="1" applyFont="1" applyFill="1" applyProtection="1">
      <alignment/>
      <protection/>
    </xf>
    <xf numFmtId="167" fontId="10" fillId="33" borderId="0" xfId="58" applyFont="1" applyFill="1" applyProtection="1">
      <alignment/>
      <protection/>
    </xf>
    <xf numFmtId="196" fontId="10" fillId="33" borderId="0" xfId="58" applyNumberFormat="1" applyFont="1" applyFill="1">
      <alignment/>
      <protection/>
    </xf>
    <xf numFmtId="170" fontId="10" fillId="33" borderId="0" xfId="58" applyNumberFormat="1" applyFont="1" applyFill="1" applyProtection="1">
      <alignment/>
      <protection locked="0"/>
    </xf>
    <xf numFmtId="1" fontId="15" fillId="33" borderId="0" xfId="58" applyNumberFormat="1" applyFont="1" applyFill="1" applyAlignment="1" applyProtection="1">
      <alignment horizontal="right"/>
      <protection/>
    </xf>
    <xf numFmtId="1" fontId="21" fillId="33" borderId="0" xfId="58" applyNumberFormat="1" applyFont="1" applyFill="1" applyAlignment="1" applyProtection="1">
      <alignment horizontal="center"/>
      <protection locked="0"/>
    </xf>
    <xf numFmtId="167" fontId="15" fillId="33" borderId="0" xfId="58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  <xf numFmtId="167" fontId="10" fillId="33" borderId="0" xfId="58" applyFont="1" applyFill="1" applyAlignment="1">
      <alignment horizontal="left"/>
      <protection/>
    </xf>
    <xf numFmtId="167" fontId="10" fillId="33" borderId="0" xfId="58" applyFont="1" applyFill="1" applyAlignment="1" applyProtection="1">
      <alignment horizontal="left"/>
      <protection/>
    </xf>
    <xf numFmtId="180" fontId="10" fillId="33" borderId="0" xfId="58" applyNumberFormat="1" applyFont="1" applyFill="1" applyAlignment="1" applyProtection="1">
      <alignment horizontal="left"/>
      <protection/>
    </xf>
    <xf numFmtId="167" fontId="10" fillId="33" borderId="0" xfId="58" applyNumberFormat="1" applyFont="1" applyFill="1" applyAlignment="1" applyProtection="1">
      <alignment horizontal="center"/>
      <protection/>
    </xf>
    <xf numFmtId="180" fontId="10" fillId="33" borderId="0" xfId="58" applyNumberFormat="1" applyFont="1" applyFill="1" applyProtection="1">
      <alignment/>
      <protection/>
    </xf>
    <xf numFmtId="3" fontId="10" fillId="33" borderId="0" xfId="58" applyNumberFormat="1" applyFont="1" applyFill="1" applyAlignment="1" applyProtection="1">
      <alignment horizontal="center"/>
      <protection/>
    </xf>
    <xf numFmtId="10" fontId="11" fillId="33" borderId="0" xfId="58" applyNumberFormat="1" applyFont="1" applyFill="1" applyAlignment="1" applyProtection="1">
      <alignment horizontal="center"/>
      <protection/>
    </xf>
    <xf numFmtId="14" fontId="16" fillId="33" borderId="0" xfId="58" applyNumberFormat="1" applyFont="1" applyFill="1" applyAlignment="1" applyProtection="1">
      <alignment/>
      <protection locked="0"/>
    </xf>
    <xf numFmtId="180" fontId="10" fillId="33" borderId="0" xfId="58" applyNumberFormat="1" applyFont="1" applyFill="1" applyAlignment="1" applyProtection="1">
      <alignment/>
      <protection/>
    </xf>
    <xf numFmtId="1" fontId="11" fillId="33" borderId="0" xfId="58" applyNumberFormat="1" applyFont="1" applyFill="1" applyAlignment="1" applyProtection="1">
      <alignment horizontal="center"/>
      <protection/>
    </xf>
    <xf numFmtId="3" fontId="11" fillId="33" borderId="0" xfId="58" applyNumberFormat="1" applyFont="1" applyFill="1" applyAlignment="1" applyProtection="1">
      <alignment horizontal="center"/>
      <protection/>
    </xf>
    <xf numFmtId="2" fontId="21" fillId="33" borderId="0" xfId="58" applyNumberFormat="1" applyFont="1" applyFill="1" applyAlignment="1" applyProtection="1">
      <alignment horizontal="center"/>
      <protection locked="0"/>
    </xf>
    <xf numFmtId="3" fontId="10" fillId="33" borderId="0" xfId="58" applyNumberFormat="1" applyFont="1" applyFill="1" applyAlignment="1" applyProtection="1">
      <alignment horizontal="center"/>
      <protection locked="0"/>
    </xf>
    <xf numFmtId="167" fontId="10" fillId="33" borderId="0" xfId="58" applyNumberFormat="1" applyFont="1" applyFill="1" applyAlignment="1" applyProtection="1">
      <alignment horizontal="center"/>
      <protection locked="0"/>
    </xf>
    <xf numFmtId="49" fontId="10" fillId="33" borderId="0" xfId="58" applyNumberFormat="1" applyFont="1" applyFill="1" applyAlignment="1" applyProtection="1">
      <alignment horizontal="center"/>
      <protection locked="0"/>
    </xf>
    <xf numFmtId="169" fontId="10" fillId="33" borderId="0" xfId="58" applyNumberFormat="1" applyFont="1" applyFill="1" applyAlignment="1" applyProtection="1">
      <alignment horizontal="center"/>
      <protection/>
    </xf>
    <xf numFmtId="1" fontId="21" fillId="33" borderId="0" xfId="58" applyNumberFormat="1" applyFont="1" applyFill="1" applyAlignment="1">
      <alignment horizontal="center"/>
      <protection/>
    </xf>
    <xf numFmtId="3" fontId="21" fillId="33" borderId="0" xfId="58" applyNumberFormat="1" applyFont="1" applyFill="1" applyAlignment="1" applyProtection="1">
      <alignment horizontal="center"/>
      <protection/>
    </xf>
    <xf numFmtId="10" fontId="10" fillId="33" borderId="0" xfId="58" applyNumberFormat="1" applyFont="1" applyFill="1" applyAlignment="1" applyProtection="1">
      <alignment horizontal="center"/>
      <protection/>
    </xf>
    <xf numFmtId="196" fontId="10" fillId="33" borderId="0" xfId="58" applyNumberFormat="1" applyFont="1" applyFill="1" applyAlignment="1">
      <alignment horizontal="center"/>
      <protection/>
    </xf>
    <xf numFmtId="2" fontId="15" fillId="33" borderId="0" xfId="58" applyNumberFormat="1" applyFont="1" applyFill="1" applyAlignment="1" applyProtection="1">
      <alignment horizontal="right"/>
      <protection/>
    </xf>
    <xf numFmtId="167" fontId="73" fillId="33" borderId="0" xfId="58" applyNumberFormat="1" applyFont="1" applyFill="1" applyAlignment="1" applyProtection="1">
      <alignment horizontal="center"/>
      <protection locked="0"/>
    </xf>
    <xf numFmtId="1" fontId="22" fillId="33" borderId="0" xfId="58" applyNumberFormat="1" applyFont="1" applyFill="1" applyAlignment="1" applyProtection="1">
      <alignment horizontal="center"/>
      <protection locked="0"/>
    </xf>
    <xf numFmtId="167" fontId="10" fillId="33" borderId="0" xfId="58" applyFont="1" applyFill="1" applyAlignment="1">
      <alignment vertical="center"/>
      <protection/>
    </xf>
    <xf numFmtId="0" fontId="15" fillId="34" borderId="0" xfId="0" applyFont="1" applyFill="1" applyAlignment="1" applyProtection="1">
      <alignment horizontal="right"/>
      <protection/>
    </xf>
    <xf numFmtId="0" fontId="15" fillId="34" borderId="0" xfId="0" applyFont="1" applyFill="1" applyBorder="1" applyAlignment="1" applyProtection="1">
      <alignment horizontal="right"/>
      <protection/>
    </xf>
    <xf numFmtId="167" fontId="17" fillId="33" borderId="0" xfId="58" applyNumberFormat="1" applyFont="1" applyFill="1" applyAlignment="1" applyProtection="1">
      <alignment horizontal="center"/>
      <protection locked="0"/>
    </xf>
    <xf numFmtId="49" fontId="17" fillId="33" borderId="0" xfId="58" applyNumberFormat="1" applyFont="1" applyFill="1" applyAlignment="1" applyProtection="1">
      <alignment horizontal="center"/>
      <protection locked="0"/>
    </xf>
    <xf numFmtId="167" fontId="17" fillId="33" borderId="17" xfId="58" applyNumberFormat="1" applyFont="1" applyFill="1" applyBorder="1" applyAlignment="1" applyProtection="1">
      <alignment horizontal="center"/>
      <protection/>
    </xf>
    <xf numFmtId="180" fontId="17" fillId="33" borderId="17" xfId="58" applyNumberFormat="1" applyFont="1" applyFill="1" applyBorder="1" applyAlignment="1" applyProtection="1">
      <alignment horizontal="center"/>
      <protection/>
    </xf>
    <xf numFmtId="180" fontId="17" fillId="33" borderId="0" xfId="58" applyNumberFormat="1" applyFont="1" applyFill="1" applyBorder="1" applyAlignment="1" applyProtection="1">
      <alignment horizontal="center"/>
      <protection/>
    </xf>
    <xf numFmtId="167" fontId="17" fillId="33" borderId="0" xfId="58" applyNumberFormat="1" applyFont="1" applyFill="1" applyBorder="1" applyAlignment="1" applyProtection="1">
      <alignment horizontal="center"/>
      <protection/>
    </xf>
    <xf numFmtId="1" fontId="20" fillId="33" borderId="0" xfId="58" applyNumberFormat="1" applyFont="1" applyFill="1" applyAlignment="1" applyProtection="1">
      <alignment horizontal="center"/>
      <protection locked="0"/>
    </xf>
    <xf numFmtId="167" fontId="17" fillId="33" borderId="0" xfId="58" applyNumberFormat="1" applyFont="1" applyFill="1" applyAlignment="1" applyProtection="1">
      <alignment horizontal="center"/>
      <protection/>
    </xf>
    <xf numFmtId="196" fontId="17" fillId="33" borderId="0" xfId="58" applyNumberFormat="1" applyFont="1" applyFill="1" applyAlignment="1">
      <alignment horizontal="center"/>
      <protection/>
    </xf>
    <xf numFmtId="170" fontId="17" fillId="33" borderId="0" xfId="58" applyNumberFormat="1" applyFont="1" applyFill="1" applyAlignment="1" applyProtection="1">
      <alignment horizontal="center"/>
      <protection locked="0"/>
    </xf>
    <xf numFmtId="167" fontId="17" fillId="0" borderId="0" xfId="58" applyNumberFormat="1" applyFont="1" applyFill="1" applyAlignment="1" applyProtection="1">
      <alignment horizontal="center"/>
      <protection/>
    </xf>
    <xf numFmtId="4" fontId="17" fillId="33" borderId="0" xfId="58" applyNumberFormat="1" applyFont="1" applyFill="1" applyAlignment="1" applyProtection="1">
      <alignment horizontal="center"/>
      <protection/>
    </xf>
    <xf numFmtId="2" fontId="21" fillId="33" borderId="0" xfId="58" applyNumberFormat="1" applyFont="1" applyFill="1" applyAlignment="1" applyProtection="1">
      <alignment horizontal="right"/>
      <protection/>
    </xf>
    <xf numFmtId="170" fontId="24" fillId="33" borderId="0" xfId="58" applyNumberFormat="1" applyFont="1" applyFill="1" applyAlignment="1" applyProtection="1">
      <alignment horizontal="center"/>
      <protection/>
    </xf>
    <xf numFmtId="167" fontId="17" fillId="33" borderId="0" xfId="58" applyFont="1" applyFill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6" fillId="34" borderId="0" xfId="0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/>
      <protection locked="0"/>
    </xf>
    <xf numFmtId="14" fontId="16" fillId="34" borderId="0" xfId="0" applyNumberFormat="1" applyFont="1" applyFill="1" applyAlignment="1" applyProtection="1">
      <alignment horizontal="left"/>
      <protection locked="0"/>
    </xf>
    <xf numFmtId="20" fontId="74" fillId="35" borderId="18" xfId="58" applyNumberFormat="1" applyFont="1" applyFill="1" applyBorder="1" applyAlignment="1" applyProtection="1">
      <alignment horizontal="center"/>
      <protection/>
    </xf>
    <xf numFmtId="166" fontId="74" fillId="35" borderId="18" xfId="58" applyNumberFormat="1" applyFont="1" applyFill="1" applyBorder="1" applyAlignment="1" applyProtection="1">
      <alignment horizontal="center"/>
      <protection/>
    </xf>
    <xf numFmtId="1" fontId="74" fillId="35" borderId="18" xfId="58" applyNumberFormat="1" applyFont="1" applyFill="1" applyBorder="1" applyAlignment="1" applyProtection="1">
      <alignment horizontal="center"/>
      <protection locked="0"/>
    </xf>
    <xf numFmtId="3" fontId="74" fillId="35" borderId="18" xfId="58" applyNumberFormat="1" applyFont="1" applyFill="1" applyBorder="1" applyAlignment="1" applyProtection="1">
      <alignment horizontal="center"/>
      <protection locked="0"/>
    </xf>
    <xf numFmtId="3" fontId="74" fillId="35" borderId="18" xfId="58" applyNumberFormat="1" applyFont="1" applyFill="1" applyBorder="1" applyAlignment="1" applyProtection="1">
      <alignment horizontal="center"/>
      <protection/>
    </xf>
    <xf numFmtId="3" fontId="74" fillId="35" borderId="19" xfId="58" applyNumberFormat="1" applyFont="1" applyFill="1" applyBorder="1" applyAlignment="1" applyProtection="1">
      <alignment horizontal="center"/>
      <protection/>
    </xf>
    <xf numFmtId="1" fontId="74" fillId="35" borderId="18" xfId="58" applyNumberFormat="1" applyFont="1" applyFill="1" applyBorder="1" applyAlignment="1" applyProtection="1">
      <alignment horizontal="center"/>
      <protection/>
    </xf>
    <xf numFmtId="196" fontId="74" fillId="35" borderId="18" xfId="58" applyNumberFormat="1" applyFont="1" applyFill="1" applyBorder="1" applyAlignment="1" applyProtection="1">
      <alignment horizontal="center"/>
      <protection locked="0"/>
    </xf>
    <xf numFmtId="170" fontId="74" fillId="35" borderId="18" xfId="58" applyNumberFormat="1" applyFont="1" applyFill="1" applyBorder="1" applyAlignment="1" applyProtection="1">
      <alignment horizontal="center"/>
      <protection locked="0"/>
    </xf>
    <xf numFmtId="167" fontId="74" fillId="35" borderId="19" xfId="58" applyFont="1" applyFill="1" applyBorder="1" applyAlignment="1" applyProtection="1">
      <alignment horizontal="center"/>
      <protection/>
    </xf>
    <xf numFmtId="167" fontId="74" fillId="35" borderId="18" xfId="58" applyFont="1" applyFill="1" applyBorder="1" applyAlignment="1">
      <alignment horizontal="center" wrapText="1"/>
      <protection/>
    </xf>
    <xf numFmtId="20" fontId="74" fillId="35" borderId="0" xfId="58" applyNumberFormat="1" applyFont="1" applyFill="1" applyBorder="1" applyAlignment="1" applyProtection="1">
      <alignment horizontal="center"/>
      <protection/>
    </xf>
    <xf numFmtId="166" fontId="74" fillId="35" borderId="0" xfId="58" applyNumberFormat="1" applyFont="1" applyFill="1" applyAlignment="1" applyProtection="1">
      <alignment horizontal="center"/>
      <protection/>
    </xf>
    <xf numFmtId="1" fontId="74" fillId="35" borderId="0" xfId="58" applyNumberFormat="1" applyFont="1" applyFill="1" applyAlignment="1" applyProtection="1">
      <alignment horizontal="center"/>
      <protection locked="0"/>
    </xf>
    <xf numFmtId="3" fontId="74" fillId="35" borderId="0" xfId="58" applyNumberFormat="1" applyFont="1" applyFill="1" applyAlignment="1" applyProtection="1">
      <alignment horizontal="center"/>
      <protection locked="0"/>
    </xf>
    <xf numFmtId="3" fontId="74" fillId="35" borderId="0" xfId="58" applyNumberFormat="1" applyFont="1" applyFill="1" applyBorder="1" applyAlignment="1" applyProtection="1">
      <alignment horizontal="center"/>
      <protection locked="0"/>
    </xf>
    <xf numFmtId="167" fontId="74" fillId="35" borderId="20" xfId="58" applyNumberFormat="1" applyFont="1" applyFill="1" applyBorder="1" applyAlignment="1" applyProtection="1">
      <alignment horizontal="center"/>
      <protection locked="0"/>
    </xf>
    <xf numFmtId="167" fontId="74" fillId="35" borderId="0" xfId="58" applyNumberFormat="1" applyFont="1" applyFill="1" applyBorder="1" applyAlignment="1" applyProtection="1">
      <alignment horizontal="center"/>
      <protection locked="0"/>
    </xf>
    <xf numFmtId="49" fontId="74" fillId="35" borderId="21" xfId="58" applyNumberFormat="1" applyFont="1" applyFill="1" applyBorder="1" applyAlignment="1" applyProtection="1">
      <alignment horizontal="center"/>
      <protection locked="0"/>
    </xf>
    <xf numFmtId="49" fontId="74" fillId="35" borderId="22" xfId="58" applyNumberFormat="1" applyFont="1" applyFill="1" applyBorder="1" applyAlignment="1" applyProtection="1">
      <alignment horizontal="center"/>
      <protection locked="0"/>
    </xf>
    <xf numFmtId="167" fontId="74" fillId="35" borderId="0" xfId="58" applyNumberFormat="1" applyFont="1" applyFill="1" applyBorder="1" applyAlignment="1" applyProtection="1">
      <alignment horizontal="center"/>
      <protection/>
    </xf>
    <xf numFmtId="167" fontId="74" fillId="35" borderId="23" xfId="58" applyNumberFormat="1" applyFont="1" applyFill="1" applyBorder="1" applyAlignment="1" applyProtection="1">
      <alignment horizontal="center"/>
      <protection/>
    </xf>
    <xf numFmtId="180" fontId="74" fillId="35" borderId="0" xfId="58" applyNumberFormat="1" applyFont="1" applyFill="1" applyBorder="1" applyAlignment="1" applyProtection="1">
      <alignment horizontal="center"/>
      <protection/>
    </xf>
    <xf numFmtId="169" fontId="74" fillId="35" borderId="24" xfId="58" applyNumberFormat="1" applyFont="1" applyFill="1" applyBorder="1" applyAlignment="1" applyProtection="1">
      <alignment horizontal="center"/>
      <protection/>
    </xf>
    <xf numFmtId="180" fontId="74" fillId="35" borderId="25" xfId="58" applyNumberFormat="1" applyFont="1" applyFill="1" applyBorder="1" applyAlignment="1" applyProtection="1">
      <alignment horizontal="center"/>
      <protection/>
    </xf>
    <xf numFmtId="1" fontId="74" fillId="35" borderId="0" xfId="58" applyNumberFormat="1" applyFont="1" applyFill="1" applyBorder="1" applyAlignment="1" applyProtection="1">
      <alignment horizontal="center"/>
      <protection locked="0"/>
    </xf>
    <xf numFmtId="3" fontId="74" fillId="35" borderId="0" xfId="58" applyNumberFormat="1" applyFont="1" applyFill="1" applyBorder="1" applyAlignment="1" applyProtection="1">
      <alignment horizontal="center"/>
      <protection/>
    </xf>
    <xf numFmtId="3" fontId="74" fillId="35" borderId="0" xfId="58" applyNumberFormat="1" applyFont="1" applyFill="1" applyAlignment="1" applyProtection="1">
      <alignment horizontal="center"/>
      <protection/>
    </xf>
    <xf numFmtId="3" fontId="74" fillId="35" borderId="23" xfId="58" applyNumberFormat="1" applyFont="1" applyFill="1" applyBorder="1" applyAlignment="1" applyProtection="1">
      <alignment horizontal="center"/>
      <protection/>
    </xf>
    <xf numFmtId="1" fontId="74" fillId="35" borderId="0" xfId="58" applyNumberFormat="1" applyFont="1" applyFill="1" applyBorder="1" applyAlignment="1" applyProtection="1">
      <alignment horizontal="center"/>
      <protection/>
    </xf>
    <xf numFmtId="196" fontId="74" fillId="35" borderId="0" xfId="58" applyNumberFormat="1" applyFont="1" applyFill="1" applyAlignment="1" applyProtection="1">
      <alignment horizontal="center"/>
      <protection locked="0"/>
    </xf>
    <xf numFmtId="170" fontId="74" fillId="35" borderId="0" xfId="58" applyNumberFormat="1" applyFont="1" applyFill="1" applyAlignment="1" applyProtection="1">
      <alignment horizontal="center"/>
      <protection locked="0"/>
    </xf>
    <xf numFmtId="1" fontId="74" fillId="35" borderId="0" xfId="58" applyNumberFormat="1" applyFont="1" applyFill="1" applyAlignment="1" applyProtection="1">
      <alignment horizontal="center"/>
      <protection/>
    </xf>
    <xf numFmtId="167" fontId="74" fillId="35" borderId="23" xfId="58" applyFont="1" applyFill="1" applyBorder="1" applyAlignment="1" applyProtection="1">
      <alignment horizontal="center"/>
      <protection/>
    </xf>
    <xf numFmtId="167" fontId="74" fillId="35" borderId="0" xfId="58" applyFont="1" applyFill="1" applyBorder="1" applyAlignment="1">
      <alignment horizontal="center" wrapText="1"/>
      <protection/>
    </xf>
    <xf numFmtId="20" fontId="74" fillId="35" borderId="17" xfId="58" applyNumberFormat="1" applyFont="1" applyFill="1" applyBorder="1" applyAlignment="1" applyProtection="1">
      <alignment horizontal="center"/>
      <protection/>
    </xf>
    <xf numFmtId="166" fontId="74" fillId="35" borderId="17" xfId="58" applyNumberFormat="1" applyFont="1" applyFill="1" applyBorder="1" applyAlignment="1" applyProtection="1">
      <alignment horizontal="center"/>
      <protection/>
    </xf>
    <xf numFmtId="1" fontId="74" fillId="35" borderId="17" xfId="58" applyNumberFormat="1" applyFont="1" applyFill="1" applyBorder="1" applyAlignment="1" applyProtection="1">
      <alignment horizontal="center"/>
      <protection locked="0"/>
    </xf>
    <xf numFmtId="3" fontId="74" fillId="35" borderId="17" xfId="58" applyNumberFormat="1" applyFont="1" applyFill="1" applyBorder="1" applyAlignment="1" applyProtection="1">
      <alignment horizontal="center"/>
      <protection locked="0"/>
    </xf>
    <xf numFmtId="167" fontId="74" fillId="35" borderId="26" xfId="58" applyNumberFormat="1" applyFont="1" applyFill="1" applyBorder="1" applyAlignment="1" applyProtection="1">
      <alignment horizontal="center"/>
      <protection locked="0"/>
    </xf>
    <xf numFmtId="167" fontId="74" fillId="35" borderId="17" xfId="58" applyNumberFormat="1" applyFont="1" applyFill="1" applyBorder="1" applyAlignment="1" applyProtection="1">
      <alignment horizontal="center"/>
      <protection locked="0"/>
    </xf>
    <xf numFmtId="49" fontId="74" fillId="35" borderId="27" xfId="58" applyNumberFormat="1" applyFont="1" applyFill="1" applyBorder="1" applyAlignment="1" applyProtection="1">
      <alignment horizontal="center"/>
      <protection locked="0"/>
    </xf>
    <xf numFmtId="49" fontId="74" fillId="35" borderId="28" xfId="58" applyNumberFormat="1" applyFont="1" applyFill="1" applyBorder="1" applyAlignment="1" applyProtection="1">
      <alignment horizontal="center"/>
      <protection locked="0"/>
    </xf>
    <xf numFmtId="167" fontId="74" fillId="35" borderId="17" xfId="58" applyNumberFormat="1" applyFont="1" applyFill="1" applyBorder="1" applyAlignment="1" applyProtection="1">
      <alignment horizontal="center"/>
      <protection/>
    </xf>
    <xf numFmtId="167" fontId="74" fillId="35" borderId="29" xfId="58" applyNumberFormat="1" applyFont="1" applyFill="1" applyBorder="1" applyAlignment="1" applyProtection="1">
      <alignment horizontal="center"/>
      <protection/>
    </xf>
    <xf numFmtId="180" fontId="74" fillId="35" borderId="17" xfId="58" applyNumberFormat="1" applyFont="1" applyFill="1" applyBorder="1" applyAlignment="1" applyProtection="1">
      <alignment horizontal="center"/>
      <protection/>
    </xf>
    <xf numFmtId="169" fontId="74" fillId="35" borderId="30" xfId="58" applyNumberFormat="1" applyFont="1" applyFill="1" applyBorder="1" applyAlignment="1" applyProtection="1">
      <alignment horizontal="center"/>
      <protection/>
    </xf>
    <xf numFmtId="180" fontId="74" fillId="35" borderId="28" xfId="58" applyNumberFormat="1" applyFont="1" applyFill="1" applyBorder="1" applyAlignment="1" applyProtection="1">
      <alignment horizontal="center"/>
      <protection/>
    </xf>
    <xf numFmtId="3" fontId="74" fillId="35" borderId="17" xfId="58" applyNumberFormat="1" applyFont="1" applyFill="1" applyBorder="1" applyAlignment="1" applyProtection="1">
      <alignment horizontal="center"/>
      <protection/>
    </xf>
    <xf numFmtId="3" fontId="74" fillId="35" borderId="29" xfId="58" applyNumberFormat="1" applyFont="1" applyFill="1" applyBorder="1" applyAlignment="1" applyProtection="1">
      <alignment horizontal="center"/>
      <protection/>
    </xf>
    <xf numFmtId="1" fontId="74" fillId="35" borderId="17" xfId="58" applyNumberFormat="1" applyFont="1" applyFill="1" applyBorder="1" applyAlignment="1" applyProtection="1">
      <alignment horizontal="center"/>
      <protection/>
    </xf>
    <xf numFmtId="196" fontId="74" fillId="35" borderId="17" xfId="58" applyNumberFormat="1" applyFont="1" applyFill="1" applyBorder="1" applyAlignment="1" applyProtection="1">
      <alignment horizontal="center"/>
      <protection locked="0"/>
    </xf>
    <xf numFmtId="170" fontId="74" fillId="35" borderId="17" xfId="58" applyNumberFormat="1" applyFont="1" applyFill="1" applyBorder="1" applyAlignment="1" applyProtection="1">
      <alignment horizontal="center"/>
      <protection locked="0"/>
    </xf>
    <xf numFmtId="167" fontId="74" fillId="35" borderId="29" xfId="58" applyFont="1" applyFill="1" applyBorder="1" applyAlignment="1" applyProtection="1">
      <alignment horizontal="center"/>
      <protection/>
    </xf>
    <xf numFmtId="167" fontId="74" fillId="35" borderId="17" xfId="58" applyFont="1" applyFill="1" applyBorder="1" applyAlignment="1" applyProtection="1">
      <alignment horizontal="center" wrapText="1"/>
      <protection/>
    </xf>
    <xf numFmtId="0" fontId="74" fillId="35" borderId="31" xfId="0" applyFont="1" applyFill="1" applyBorder="1" applyAlignment="1" applyProtection="1">
      <alignment horizontal="center"/>
      <protection/>
    </xf>
    <xf numFmtId="0" fontId="74" fillId="35" borderId="18" xfId="0" applyFont="1" applyFill="1" applyBorder="1" applyAlignment="1" applyProtection="1">
      <alignment horizontal="center"/>
      <protection/>
    </xf>
    <xf numFmtId="0" fontId="75" fillId="35" borderId="32" xfId="0" applyFont="1" applyFill="1" applyBorder="1" applyAlignment="1" applyProtection="1">
      <alignment horizontal="center"/>
      <protection/>
    </xf>
    <xf numFmtId="0" fontId="74" fillId="35" borderId="33" xfId="0" applyFont="1" applyFill="1" applyBorder="1" applyAlignment="1" applyProtection="1">
      <alignment horizontal="center"/>
      <protection/>
    </xf>
    <xf numFmtId="0" fontId="74" fillId="35" borderId="34" xfId="0" applyFont="1" applyFill="1" applyBorder="1" applyAlignment="1" applyProtection="1">
      <alignment horizontal="center"/>
      <protection/>
    </xf>
    <xf numFmtId="0" fontId="74" fillId="35" borderId="17" xfId="0" applyFont="1" applyFill="1" applyBorder="1" applyAlignment="1" applyProtection="1">
      <alignment horizontal="center"/>
      <protection/>
    </xf>
    <xf numFmtId="0" fontId="76" fillId="35" borderId="30" xfId="0" applyFont="1" applyFill="1" applyBorder="1" applyAlignment="1" applyProtection="1">
      <alignment horizontal="center"/>
      <protection/>
    </xf>
    <xf numFmtId="20" fontId="0" fillId="0" borderId="10" xfId="0" applyNumberFormat="1" applyBorder="1" applyAlignment="1" applyProtection="1">
      <alignment horizontal="center"/>
      <protection locked="0"/>
    </xf>
    <xf numFmtId="1" fontId="17" fillId="33" borderId="0" xfId="58" applyNumberFormat="1" applyFont="1" applyFill="1" applyAlignment="1" applyProtection="1">
      <alignment horizontal="left"/>
      <protection locked="0"/>
    </xf>
    <xf numFmtId="170" fontId="77" fillId="35" borderId="0" xfId="58" applyNumberFormat="1" applyFont="1" applyFill="1" applyAlignment="1" applyProtection="1">
      <alignment horizontal="center"/>
      <protection locked="0"/>
    </xf>
    <xf numFmtId="170" fontId="77" fillId="35" borderId="17" xfId="58" applyNumberFormat="1" applyFont="1" applyFill="1" applyBorder="1" applyAlignment="1" applyProtection="1">
      <alignment horizontal="center"/>
      <protection locked="0"/>
    </xf>
    <xf numFmtId="167" fontId="0" fillId="0" borderId="14" xfId="58" applyFont="1" applyBorder="1" applyAlignment="1">
      <alignment wrapText="1"/>
      <protection/>
    </xf>
    <xf numFmtId="0" fontId="5" fillId="0" borderId="0" xfId="0" applyFont="1" applyBorder="1" applyAlignment="1" applyProtection="1">
      <alignment/>
      <protection locked="0"/>
    </xf>
    <xf numFmtId="20" fontId="0" fillId="0" borderId="25" xfId="0" applyNumberFormat="1" applyBorder="1" applyAlignment="1" applyProtection="1">
      <alignment horizontal="center"/>
      <protection locked="0"/>
    </xf>
    <xf numFmtId="170" fontId="0" fillId="0" borderId="35" xfId="58" applyNumberFormat="1" applyFont="1" applyFill="1" applyBorder="1" applyAlignment="1" applyProtection="1">
      <alignment horizontal="center"/>
      <protection/>
    </xf>
    <xf numFmtId="180" fontId="77" fillId="35" borderId="18" xfId="58" applyNumberFormat="1" applyFont="1" applyFill="1" applyBorder="1" applyAlignment="1" applyProtection="1">
      <alignment horizontal="center"/>
      <protection/>
    </xf>
    <xf numFmtId="180" fontId="77" fillId="35" borderId="0" xfId="58" applyNumberFormat="1" applyFont="1" applyFill="1" applyBorder="1" applyAlignment="1" applyProtection="1">
      <alignment horizontal="center"/>
      <protection/>
    </xf>
    <xf numFmtId="180" fontId="77" fillId="35" borderId="17" xfId="58" applyNumberFormat="1" applyFont="1" applyFill="1" applyBorder="1" applyAlignment="1" applyProtection="1">
      <alignment horizontal="center"/>
      <protection/>
    </xf>
    <xf numFmtId="180" fontId="77" fillId="35" borderId="0" xfId="58" applyNumberFormat="1" applyFont="1" applyFill="1" applyAlignment="1" applyProtection="1">
      <alignment horizontal="center"/>
      <protection/>
    </xf>
    <xf numFmtId="180" fontId="77" fillId="35" borderId="19" xfId="58" applyNumberFormat="1" applyFont="1" applyFill="1" applyBorder="1" applyAlignment="1" applyProtection="1">
      <alignment horizontal="center"/>
      <protection/>
    </xf>
    <xf numFmtId="180" fontId="77" fillId="35" borderId="23" xfId="58" applyNumberFormat="1" applyFont="1" applyFill="1" applyBorder="1" applyAlignment="1" applyProtection="1">
      <alignment horizontal="center"/>
      <protection/>
    </xf>
    <xf numFmtId="180" fontId="77" fillId="35" borderId="29" xfId="58" applyNumberFormat="1" applyFont="1" applyFill="1" applyBorder="1" applyAlignment="1" applyProtection="1">
      <alignment horizontal="center"/>
      <protection/>
    </xf>
    <xf numFmtId="4" fontId="77" fillId="35" borderId="19" xfId="58" applyNumberFormat="1" applyFont="1" applyFill="1" applyBorder="1" applyAlignment="1" applyProtection="1">
      <alignment horizontal="center"/>
      <protection/>
    </xf>
    <xf numFmtId="4" fontId="77" fillId="35" borderId="23" xfId="58" applyNumberFormat="1" applyFont="1" applyFill="1" applyBorder="1" applyAlignment="1" applyProtection="1">
      <alignment horizontal="center"/>
      <protection/>
    </xf>
    <xf numFmtId="4" fontId="77" fillId="35" borderId="29" xfId="58" applyNumberFormat="1" applyFont="1" applyFill="1" applyBorder="1" applyAlignment="1" applyProtection="1">
      <alignment horizontal="center"/>
      <protection/>
    </xf>
    <xf numFmtId="2" fontId="77" fillId="35" borderId="18" xfId="58" applyNumberFormat="1" applyFont="1" applyFill="1" applyBorder="1" applyAlignment="1" applyProtection="1">
      <alignment horizontal="center"/>
      <protection/>
    </xf>
    <xf numFmtId="2" fontId="77" fillId="35" borderId="0" xfId="58" applyNumberFormat="1" applyFont="1" applyFill="1" applyBorder="1" applyAlignment="1" applyProtection="1">
      <alignment horizontal="center"/>
      <protection/>
    </xf>
    <xf numFmtId="2" fontId="77" fillId="35" borderId="17" xfId="58" applyNumberFormat="1" applyFont="1" applyFill="1" applyBorder="1" applyAlignment="1" applyProtection="1">
      <alignment horizontal="center"/>
      <protection/>
    </xf>
    <xf numFmtId="0" fontId="78" fillId="36" borderId="0" xfId="0" applyFont="1" applyFill="1" applyAlignment="1">
      <alignment/>
    </xf>
    <xf numFmtId="10" fontId="0" fillId="0" borderId="0" xfId="58" applyNumberFormat="1" applyFont="1" applyAlignment="1" applyProtection="1">
      <alignment horizontal="center"/>
      <protection/>
    </xf>
    <xf numFmtId="14" fontId="74" fillId="35" borderId="24" xfId="0" applyNumberFormat="1" applyFont="1" applyFill="1" applyBorder="1" applyAlignment="1" applyProtection="1">
      <alignment horizontal="center"/>
      <protection/>
    </xf>
    <xf numFmtId="3" fontId="79" fillId="35" borderId="0" xfId="58" applyNumberFormat="1" applyFont="1" applyFill="1" applyAlignment="1" applyProtection="1">
      <alignment horizontal="center"/>
      <protection/>
    </xf>
    <xf numFmtId="3" fontId="79" fillId="35" borderId="17" xfId="58" applyNumberFormat="1" applyFont="1" applyFill="1" applyBorder="1" applyAlignment="1" applyProtection="1">
      <alignment horizontal="center"/>
      <protection/>
    </xf>
    <xf numFmtId="4" fontId="0" fillId="0" borderId="36" xfId="58" applyNumberFormat="1" applyFont="1" applyFill="1" applyBorder="1" applyAlignment="1" applyProtection="1">
      <alignment horizontal="center"/>
      <protection/>
    </xf>
    <xf numFmtId="3" fontId="0" fillId="0" borderId="10" xfId="58" applyNumberFormat="1" applyFont="1" applyFill="1" applyBorder="1" applyAlignment="1" applyProtection="1">
      <alignment horizontal="center"/>
      <protection locked="0"/>
    </xf>
    <xf numFmtId="167" fontId="0" fillId="0" borderId="37" xfId="58" applyNumberFormat="1" applyFont="1" applyFill="1" applyBorder="1" applyAlignment="1" applyProtection="1">
      <alignment horizontal="center"/>
      <protection locked="0"/>
    </xf>
    <xf numFmtId="167" fontId="0" fillId="0" borderId="38" xfId="58" applyNumberFormat="1" applyFont="1" applyFill="1" applyBorder="1" applyAlignment="1" applyProtection="1">
      <alignment horizontal="center"/>
      <protection locked="0"/>
    </xf>
    <xf numFmtId="167" fontId="0" fillId="0" borderId="11" xfId="58" applyNumberFormat="1" applyFont="1" applyFill="1" applyBorder="1" applyAlignment="1" applyProtection="1">
      <alignment horizontal="center"/>
      <protection locked="0"/>
    </xf>
    <xf numFmtId="49" fontId="0" fillId="0" borderId="39" xfId="58" applyNumberFormat="1" applyFont="1" applyFill="1" applyBorder="1" applyAlignment="1" applyProtection="1">
      <alignment horizontal="center"/>
      <protection locked="0"/>
    </xf>
    <xf numFmtId="180" fontId="0" fillId="0" borderId="11" xfId="58" applyNumberFormat="1" applyFont="1" applyFill="1" applyBorder="1" applyAlignment="1" applyProtection="1">
      <alignment horizontal="center"/>
      <protection/>
    </xf>
    <xf numFmtId="169" fontId="0" fillId="0" borderId="11" xfId="58" applyNumberFormat="1" applyFont="1" applyBorder="1" applyAlignment="1" applyProtection="1">
      <alignment horizontal="center"/>
      <protection/>
    </xf>
    <xf numFmtId="180" fontId="0" fillId="0" borderId="10" xfId="58" applyNumberFormat="1" applyFont="1" applyFill="1" applyBorder="1" applyAlignment="1" applyProtection="1">
      <alignment horizontal="center"/>
      <protection/>
    </xf>
    <xf numFmtId="1" fontId="0" fillId="0" borderId="14" xfId="58" applyNumberFormat="1" applyFont="1" applyBorder="1" applyAlignment="1" applyProtection="1">
      <alignment horizontal="center"/>
      <protection locked="0"/>
    </xf>
    <xf numFmtId="196" fontId="0" fillId="0" borderId="10" xfId="58" applyNumberFormat="1" applyFont="1" applyFill="1" applyBorder="1" applyAlignment="1" applyProtection="1">
      <alignment horizontal="center"/>
      <protection locked="0"/>
    </xf>
    <xf numFmtId="170" fontId="0" fillId="0" borderId="10" xfId="58" applyNumberFormat="1" applyFont="1" applyFill="1" applyBorder="1" applyAlignment="1" applyProtection="1">
      <alignment horizontal="center"/>
      <protection locked="0"/>
    </xf>
    <xf numFmtId="170" fontId="0" fillId="0" borderId="11" xfId="58" applyNumberFormat="1" applyFont="1" applyFill="1" applyBorder="1" applyAlignment="1" applyProtection="1">
      <alignment horizontal="center"/>
      <protection locked="0"/>
    </xf>
    <xf numFmtId="170" fontId="0" fillId="0" borderId="35" xfId="58" applyNumberFormat="1" applyFont="1" applyFill="1" applyBorder="1" applyAlignment="1" applyProtection="1">
      <alignment horizontal="center"/>
      <protection locked="0"/>
    </xf>
    <xf numFmtId="170" fontId="0" fillId="0" borderId="14" xfId="58" applyNumberFormat="1" applyFont="1" applyFill="1" applyBorder="1" applyAlignment="1" applyProtection="1">
      <alignment horizontal="center"/>
      <protection/>
    </xf>
    <xf numFmtId="170" fontId="0" fillId="0" borderId="13" xfId="58" applyNumberFormat="1" applyFont="1" applyFill="1" applyBorder="1" applyAlignment="1" applyProtection="1">
      <alignment horizontal="center"/>
      <protection/>
    </xf>
    <xf numFmtId="1" fontId="0" fillId="0" borderId="11" xfId="58" applyNumberFormat="1" applyFont="1" applyFill="1" applyBorder="1" applyAlignment="1" applyProtection="1">
      <alignment horizontal="center"/>
      <protection locked="0"/>
    </xf>
    <xf numFmtId="3" fontId="0" fillId="0" borderId="12" xfId="58" applyNumberFormat="1" applyFont="1" applyFill="1" applyBorder="1" applyAlignment="1" applyProtection="1">
      <alignment horizontal="center"/>
      <protection locked="0"/>
    </xf>
    <xf numFmtId="167" fontId="0" fillId="0" borderId="40" xfId="58" applyNumberFormat="1" applyFont="1" applyFill="1" applyBorder="1" applyAlignment="1" applyProtection="1">
      <alignment horizontal="center"/>
      <protection locked="0"/>
    </xf>
    <xf numFmtId="167" fontId="0" fillId="0" borderId="14" xfId="58" applyNumberFormat="1" applyFont="1" applyFill="1" applyBorder="1" applyAlignment="1" applyProtection="1">
      <alignment horizontal="center"/>
      <protection locked="0"/>
    </xf>
    <xf numFmtId="49" fontId="0" fillId="0" borderId="15" xfId="58" applyNumberFormat="1" applyFont="1" applyFill="1" applyBorder="1" applyAlignment="1" applyProtection="1">
      <alignment horizontal="center"/>
      <protection locked="0"/>
    </xf>
    <xf numFmtId="167" fontId="0" fillId="0" borderId="16" xfId="58" applyNumberFormat="1" applyFont="1" applyFill="1" applyBorder="1" applyAlignment="1" applyProtection="1">
      <alignment horizontal="center"/>
      <protection locked="0"/>
    </xf>
    <xf numFmtId="167" fontId="4" fillId="33" borderId="0" xfId="58" applyNumberFormat="1" applyFont="1" applyFill="1" applyBorder="1" applyAlignment="1">
      <alignment horizontal="left" vertical="center"/>
      <protection/>
    </xf>
    <xf numFmtId="167" fontId="15" fillId="33" borderId="0" xfId="58" applyNumberFormat="1" applyFont="1" applyFill="1" applyBorder="1" applyAlignment="1">
      <alignment horizontal="left" vertical="center"/>
      <protection/>
    </xf>
    <xf numFmtId="167" fontId="17" fillId="33" borderId="0" xfId="58" applyNumberFormat="1" applyFont="1" applyFill="1" applyAlignment="1" applyProtection="1">
      <alignment horizontal="left"/>
      <protection locked="0"/>
    </xf>
    <xf numFmtId="2" fontId="0" fillId="0" borderId="14" xfId="58" applyNumberFormat="1" applyFont="1" applyFill="1" applyBorder="1" applyAlignment="1" applyProtection="1">
      <alignment horizontal="center"/>
      <protection/>
    </xf>
    <xf numFmtId="2" fontId="0" fillId="0" borderId="13" xfId="58" applyNumberFormat="1" applyFont="1" applyFill="1" applyBorder="1" applyAlignment="1" applyProtection="1">
      <alignment horizontal="center"/>
      <protection/>
    </xf>
    <xf numFmtId="4" fontId="0" fillId="0" borderId="16" xfId="58" applyNumberFormat="1" applyFont="1" applyFill="1" applyBorder="1" applyAlignment="1" applyProtection="1">
      <alignment horizontal="center"/>
      <protection/>
    </xf>
    <xf numFmtId="1" fontId="0" fillId="0" borderId="11" xfId="58" applyNumberFormat="1" applyFont="1" applyFill="1" applyBorder="1" applyAlignment="1" applyProtection="1">
      <alignment horizontal="center"/>
      <protection locked="0"/>
    </xf>
    <xf numFmtId="49" fontId="16" fillId="34" borderId="0" xfId="0" applyNumberFormat="1" applyFont="1" applyFill="1" applyAlignment="1" applyProtection="1">
      <alignment horizontal="left"/>
      <protection locked="0"/>
    </xf>
    <xf numFmtId="180" fontId="0" fillId="0" borderId="10" xfId="58" applyNumberFormat="1" applyFont="1" applyFill="1" applyBorder="1" applyAlignment="1" applyProtection="1">
      <alignment horizontal="center"/>
      <protection/>
    </xf>
    <xf numFmtId="195" fontId="25" fillId="0" borderId="10" xfId="58" applyNumberFormat="1" applyFont="1" applyFill="1" applyBorder="1" applyAlignment="1" applyProtection="1">
      <alignment horizontal="center"/>
      <protection locked="0"/>
    </xf>
    <xf numFmtId="3" fontId="0" fillId="0" borderId="10" xfId="58" applyNumberFormat="1" applyFont="1" applyFill="1" applyBorder="1" applyAlignment="1" applyProtection="1">
      <alignment horizontal="center"/>
      <protection locked="0"/>
    </xf>
    <xf numFmtId="1" fontId="0" fillId="0" borderId="35" xfId="58" applyNumberFormat="1" applyFont="1" applyFill="1" applyBorder="1" applyAlignment="1" applyProtection="1">
      <alignment horizontal="center"/>
      <protection locked="0"/>
    </xf>
    <xf numFmtId="1" fontId="0" fillId="0" borderId="10" xfId="58" applyNumberFormat="1" applyFont="1" applyFill="1" applyBorder="1" applyAlignment="1" applyProtection="1">
      <alignment horizontal="center"/>
      <protection locked="0"/>
    </xf>
    <xf numFmtId="167" fontId="0" fillId="0" borderId="14" xfId="58" applyFont="1" applyBorder="1" applyAlignment="1">
      <alignment wrapText="1"/>
      <protection/>
    </xf>
    <xf numFmtId="1" fontId="0" fillId="37" borderId="11" xfId="58" applyNumberFormat="1" applyFont="1" applyFill="1" applyBorder="1" applyAlignment="1" applyProtection="1">
      <alignment horizontal="center"/>
      <protection locked="0"/>
    </xf>
    <xf numFmtId="1" fontId="0" fillId="15" borderId="11" xfId="58" applyNumberFormat="1" applyFont="1" applyFill="1" applyBorder="1" applyAlignment="1" applyProtection="1">
      <alignment horizontal="center"/>
      <protection locked="0"/>
    </xf>
    <xf numFmtId="1" fontId="0" fillId="38" borderId="11" xfId="58" applyNumberFormat="1" applyFont="1" applyFill="1" applyBorder="1" applyAlignment="1" applyProtection="1">
      <alignment horizontal="center"/>
      <protection locked="0"/>
    </xf>
    <xf numFmtId="1" fontId="0" fillId="19" borderId="11" xfId="58" applyNumberFormat="1" applyFont="1" applyFill="1" applyBorder="1" applyAlignment="1" applyProtection="1">
      <alignment horizontal="center"/>
      <protection locked="0"/>
    </xf>
    <xf numFmtId="167" fontId="0" fillId="0" borderId="14" xfId="58" applyFont="1" applyBorder="1" applyAlignment="1">
      <alignment wrapText="1"/>
      <protection/>
    </xf>
    <xf numFmtId="2" fontId="0" fillId="0" borderId="41" xfId="58" applyNumberFormat="1" applyFont="1" applyFill="1" applyBorder="1" applyAlignment="1" applyProtection="1">
      <alignment horizontal="center"/>
      <protection/>
    </xf>
    <xf numFmtId="1" fontId="0" fillId="0" borderId="42" xfId="58" applyNumberFormat="1" applyFont="1" applyFill="1" applyBorder="1" applyAlignment="1" applyProtection="1">
      <alignment horizontal="center"/>
      <protection locked="0"/>
    </xf>
    <xf numFmtId="3" fontId="0" fillId="0" borderId="41" xfId="58" applyNumberFormat="1" applyFont="1" applyFill="1" applyBorder="1" applyAlignment="1" applyProtection="1">
      <alignment horizontal="center"/>
      <protection locked="0"/>
    </xf>
    <xf numFmtId="1" fontId="0" fillId="0" borderId="41" xfId="58" applyNumberFormat="1" applyFont="1" applyFill="1" applyBorder="1" applyAlignment="1" applyProtection="1">
      <alignment horizontal="center"/>
      <protection locked="0"/>
    </xf>
    <xf numFmtId="1" fontId="0" fillId="0" borderId="42" xfId="58" applyNumberFormat="1" applyFont="1" applyFill="1" applyBorder="1" applyAlignment="1" applyProtection="1">
      <alignment horizontal="center"/>
      <protection locked="0"/>
    </xf>
    <xf numFmtId="3" fontId="0" fillId="0" borderId="43" xfId="58" applyNumberFormat="1" applyFont="1" applyFill="1" applyBorder="1" applyAlignment="1" applyProtection="1">
      <alignment horizontal="center"/>
      <protection locked="0"/>
    </xf>
    <xf numFmtId="167" fontId="0" fillId="0" borderId="44" xfId="58" applyNumberFormat="1" applyFont="1" applyFill="1" applyBorder="1" applyAlignment="1" applyProtection="1">
      <alignment horizontal="center"/>
      <protection locked="0"/>
    </xf>
    <xf numFmtId="167" fontId="0" fillId="0" borderId="45" xfId="58" applyNumberFormat="1" applyFont="1" applyFill="1" applyBorder="1" applyAlignment="1" applyProtection="1">
      <alignment horizontal="center"/>
      <protection locked="0"/>
    </xf>
    <xf numFmtId="3" fontId="0" fillId="0" borderId="41" xfId="58" applyNumberFormat="1" applyFont="1" applyFill="1" applyBorder="1" applyAlignment="1" applyProtection="1">
      <alignment horizontal="center"/>
      <protection locked="0"/>
    </xf>
    <xf numFmtId="167" fontId="0" fillId="0" borderId="42" xfId="58" applyNumberFormat="1" applyFont="1" applyFill="1" applyBorder="1" applyAlignment="1" applyProtection="1">
      <alignment horizontal="center"/>
      <protection locked="0"/>
    </xf>
    <xf numFmtId="49" fontId="0" fillId="0" borderId="46" xfId="58" applyNumberFormat="1" applyFont="1" applyFill="1" applyBorder="1" applyAlignment="1" applyProtection="1">
      <alignment horizontal="center"/>
      <protection locked="0"/>
    </xf>
    <xf numFmtId="167" fontId="0" fillId="0" borderId="45" xfId="58" applyNumberFormat="1" applyFont="1" applyFill="1" applyBorder="1" applyAlignment="1" applyProtection="1">
      <alignment horizontal="center"/>
      <protection locked="0"/>
    </xf>
    <xf numFmtId="167" fontId="0" fillId="0" borderId="41" xfId="58" applyNumberFormat="1" applyFont="1" applyFill="1" applyBorder="1" applyAlignment="1" applyProtection="1">
      <alignment horizontal="center"/>
      <protection/>
    </xf>
    <xf numFmtId="167" fontId="0" fillId="0" borderId="41" xfId="58" applyNumberFormat="1" applyFont="1" applyFill="1" applyBorder="1" applyAlignment="1" applyProtection="1">
      <alignment horizontal="center"/>
      <protection locked="0"/>
    </xf>
    <xf numFmtId="167" fontId="0" fillId="0" borderId="47" xfId="58" applyNumberFormat="1" applyFont="1" applyFill="1" applyBorder="1" applyAlignment="1" applyProtection="1">
      <alignment horizontal="center"/>
      <protection locked="0"/>
    </xf>
    <xf numFmtId="2" fontId="0" fillId="0" borderId="36" xfId="58" applyNumberFormat="1" applyFont="1" applyFill="1" applyBorder="1" applyAlignment="1" applyProtection="1">
      <alignment horizontal="center"/>
      <protection/>
    </xf>
    <xf numFmtId="1" fontId="0" fillId="0" borderId="48" xfId="58" applyNumberFormat="1" applyFont="1" applyFill="1" applyBorder="1" applyAlignment="1" applyProtection="1">
      <alignment horizontal="center"/>
      <protection locked="0"/>
    </xf>
    <xf numFmtId="3" fontId="0" fillId="0" borderId="36" xfId="58" applyNumberFormat="1" applyFont="1" applyFill="1" applyBorder="1" applyAlignment="1" applyProtection="1">
      <alignment horizontal="center"/>
      <protection locked="0"/>
    </xf>
    <xf numFmtId="1" fontId="0" fillId="0" borderId="36" xfId="58" applyNumberFormat="1" applyFont="1" applyFill="1" applyBorder="1" applyAlignment="1" applyProtection="1">
      <alignment horizontal="center"/>
      <protection locked="0"/>
    </xf>
    <xf numFmtId="1" fontId="0" fillId="0" borderId="48" xfId="58" applyNumberFormat="1" applyFont="1" applyFill="1" applyBorder="1" applyAlignment="1" applyProtection="1">
      <alignment horizontal="center"/>
      <protection locked="0"/>
    </xf>
    <xf numFmtId="3" fontId="0" fillId="0" borderId="49" xfId="58" applyNumberFormat="1" applyFont="1" applyFill="1" applyBorder="1" applyAlignment="1" applyProtection="1">
      <alignment horizontal="center"/>
      <protection locked="0"/>
    </xf>
    <xf numFmtId="167" fontId="0" fillId="0" borderId="50" xfId="58" applyNumberFormat="1" applyFont="1" applyFill="1" applyBorder="1" applyAlignment="1" applyProtection="1">
      <alignment horizontal="center"/>
      <protection locked="0"/>
    </xf>
    <xf numFmtId="3" fontId="0" fillId="0" borderId="36" xfId="58" applyNumberFormat="1" applyFont="1" applyFill="1" applyBorder="1" applyAlignment="1" applyProtection="1">
      <alignment horizontal="center"/>
      <protection locked="0"/>
    </xf>
    <xf numFmtId="167" fontId="0" fillId="0" borderId="48" xfId="58" applyNumberFormat="1" applyFont="1" applyFill="1" applyBorder="1" applyAlignment="1" applyProtection="1">
      <alignment horizontal="center"/>
      <protection locked="0"/>
    </xf>
    <xf numFmtId="49" fontId="0" fillId="0" borderId="51" xfId="58" applyNumberFormat="1" applyFont="1" applyFill="1" applyBorder="1" applyAlignment="1" applyProtection="1">
      <alignment horizontal="center"/>
      <protection locked="0"/>
    </xf>
    <xf numFmtId="167" fontId="0" fillId="0" borderId="38" xfId="58" applyNumberFormat="1" applyFont="1" applyFill="1" applyBorder="1" applyAlignment="1" applyProtection="1">
      <alignment horizontal="center"/>
      <protection locked="0"/>
    </xf>
    <xf numFmtId="167" fontId="0" fillId="0" borderId="36" xfId="58" applyNumberFormat="1" applyFont="1" applyFill="1" applyBorder="1" applyAlignment="1" applyProtection="1">
      <alignment horizontal="center"/>
      <protection/>
    </xf>
    <xf numFmtId="167" fontId="0" fillId="0" borderId="36" xfId="58" applyNumberFormat="1" applyFont="1" applyFill="1" applyBorder="1" applyAlignment="1" applyProtection="1">
      <alignment horizontal="center"/>
      <protection locked="0"/>
    </xf>
    <xf numFmtId="167" fontId="0" fillId="0" borderId="52" xfId="58" applyNumberFormat="1" applyFont="1" applyFill="1" applyBorder="1" applyAlignment="1" applyProtection="1">
      <alignment horizontal="center"/>
      <protection locked="0"/>
    </xf>
    <xf numFmtId="195" fontId="0" fillId="0" borderId="41" xfId="58" applyNumberFormat="1" applyFont="1" applyFill="1" applyBorder="1" applyAlignment="1" applyProtection="1">
      <alignment horizontal="center"/>
      <protection locked="0"/>
    </xf>
    <xf numFmtId="195" fontId="0" fillId="0" borderId="36" xfId="58" applyNumberFormat="1" applyFont="1" applyFill="1" applyBorder="1" applyAlignment="1" applyProtection="1">
      <alignment horizontal="center"/>
      <protection locked="0"/>
    </xf>
    <xf numFmtId="195" fontId="0" fillId="0" borderId="53" xfId="58" applyNumberFormat="1" applyFont="1" applyFill="1" applyBorder="1" applyAlignment="1" applyProtection="1">
      <alignment horizontal="center"/>
      <protection locked="0"/>
    </xf>
    <xf numFmtId="180" fontId="0" fillId="0" borderId="42" xfId="58" applyNumberFormat="1" applyFont="1" applyFill="1" applyBorder="1" applyAlignment="1" applyProtection="1">
      <alignment horizontal="center"/>
      <protection/>
    </xf>
    <xf numFmtId="169" fontId="0" fillId="0" borderId="42" xfId="58" applyNumberFormat="1" applyFont="1" applyBorder="1" applyAlignment="1" applyProtection="1">
      <alignment horizontal="center"/>
      <protection/>
    </xf>
    <xf numFmtId="180" fontId="0" fillId="0" borderId="41" xfId="58" applyNumberFormat="1" applyFont="1" applyFill="1" applyBorder="1" applyAlignment="1" applyProtection="1">
      <alignment horizontal="center"/>
      <protection/>
    </xf>
    <xf numFmtId="2" fontId="0" fillId="0" borderId="54" xfId="58" applyNumberFormat="1" applyFont="1" applyFill="1" applyBorder="1" applyAlignment="1" applyProtection="1">
      <alignment horizontal="center"/>
      <protection/>
    </xf>
    <xf numFmtId="1" fontId="0" fillId="0" borderId="45" xfId="58" applyNumberFormat="1" applyFont="1" applyBorder="1" applyAlignment="1" applyProtection="1">
      <alignment horizontal="center"/>
      <protection locked="0"/>
    </xf>
    <xf numFmtId="4" fontId="0" fillId="0" borderId="42" xfId="58" applyNumberFormat="1" applyFont="1" applyFill="1" applyBorder="1" applyAlignment="1" applyProtection="1">
      <alignment horizontal="center"/>
      <protection/>
    </xf>
    <xf numFmtId="4" fontId="0" fillId="0" borderId="41" xfId="58" applyNumberFormat="1" applyFont="1" applyFill="1" applyBorder="1" applyAlignment="1" applyProtection="1">
      <alignment horizontal="center"/>
      <protection/>
    </xf>
    <xf numFmtId="169" fontId="0" fillId="0" borderId="42" xfId="58" applyNumberFormat="1" applyFont="1" applyFill="1" applyBorder="1" applyAlignment="1" applyProtection="1">
      <alignment horizontal="center"/>
      <protection/>
    </xf>
    <xf numFmtId="4" fontId="0" fillId="0" borderId="47" xfId="58" applyNumberFormat="1" applyFont="1" applyFill="1" applyBorder="1" applyAlignment="1" applyProtection="1">
      <alignment horizontal="center"/>
      <protection/>
    </xf>
    <xf numFmtId="170" fontId="0" fillId="0" borderId="42" xfId="58" applyNumberFormat="1" applyFont="1" applyFill="1" applyBorder="1" applyAlignment="1" applyProtection="1">
      <alignment horizontal="center"/>
      <protection locked="0"/>
    </xf>
    <xf numFmtId="170" fontId="0" fillId="0" borderId="41" xfId="58" applyNumberFormat="1" applyFont="1" applyFill="1" applyBorder="1" applyAlignment="1" applyProtection="1">
      <alignment horizontal="center"/>
      <protection locked="0"/>
    </xf>
    <xf numFmtId="170" fontId="0" fillId="0" borderId="41" xfId="58" applyNumberFormat="1" applyFont="1" applyFill="1" applyBorder="1" applyAlignment="1" applyProtection="1">
      <alignment horizontal="center"/>
      <protection/>
    </xf>
    <xf numFmtId="170" fontId="0" fillId="0" borderId="54" xfId="58" applyNumberFormat="1" applyFont="1" applyFill="1" applyBorder="1" applyAlignment="1" applyProtection="1">
      <alignment horizontal="center"/>
      <protection/>
    </xf>
    <xf numFmtId="2" fontId="0" fillId="0" borderId="45" xfId="58" applyNumberFormat="1" applyFont="1" applyFill="1" applyBorder="1" applyAlignment="1" applyProtection="1">
      <alignment horizontal="center"/>
      <protection/>
    </xf>
    <xf numFmtId="2" fontId="0" fillId="0" borderId="54" xfId="58" applyNumberFormat="1" applyFont="1" applyFill="1" applyBorder="1" applyAlignment="1" applyProtection="1">
      <alignment horizontal="center"/>
      <protection/>
    </xf>
    <xf numFmtId="167" fontId="0" fillId="0" borderId="45" xfId="58" applyFont="1" applyBorder="1" applyAlignment="1">
      <alignment wrapText="1"/>
      <protection/>
    </xf>
    <xf numFmtId="180" fontId="0" fillId="0" borderId="48" xfId="58" applyNumberFormat="1" applyFont="1" applyFill="1" applyBorder="1" applyAlignment="1" applyProtection="1">
      <alignment horizontal="center"/>
      <protection/>
    </xf>
    <xf numFmtId="169" fontId="0" fillId="0" borderId="48" xfId="58" applyNumberFormat="1" applyFont="1" applyBorder="1" applyAlignment="1" applyProtection="1">
      <alignment horizontal="center"/>
      <protection/>
    </xf>
    <xf numFmtId="180" fontId="0" fillId="0" borderId="36" xfId="58" applyNumberFormat="1" applyFont="1" applyFill="1" applyBorder="1" applyAlignment="1" applyProtection="1">
      <alignment horizontal="center"/>
      <protection/>
    </xf>
    <xf numFmtId="2" fontId="0" fillId="0" borderId="55" xfId="58" applyNumberFormat="1" applyFont="1" applyFill="1" applyBorder="1" applyAlignment="1" applyProtection="1">
      <alignment horizontal="center"/>
      <protection/>
    </xf>
    <xf numFmtId="1" fontId="0" fillId="0" borderId="38" xfId="58" applyNumberFormat="1" applyFont="1" applyBorder="1" applyAlignment="1" applyProtection="1">
      <alignment horizontal="center"/>
      <protection locked="0"/>
    </xf>
    <xf numFmtId="4" fontId="0" fillId="0" borderId="48" xfId="58" applyNumberFormat="1" applyFont="1" applyFill="1" applyBorder="1" applyAlignment="1" applyProtection="1">
      <alignment horizontal="center"/>
      <protection/>
    </xf>
    <xf numFmtId="169" fontId="0" fillId="0" borderId="48" xfId="58" applyNumberFormat="1" applyFont="1" applyFill="1" applyBorder="1" applyAlignment="1" applyProtection="1">
      <alignment horizontal="center"/>
      <protection/>
    </xf>
    <xf numFmtId="4" fontId="0" fillId="0" borderId="52" xfId="58" applyNumberFormat="1" applyFont="1" applyFill="1" applyBorder="1" applyAlignment="1" applyProtection="1">
      <alignment horizontal="center"/>
      <protection/>
    </xf>
    <xf numFmtId="1" fontId="0" fillId="0" borderId="38" xfId="58" applyNumberFormat="1" applyFont="1" applyFill="1" applyBorder="1" applyAlignment="1" applyProtection="1">
      <alignment horizontal="center"/>
      <protection/>
    </xf>
    <xf numFmtId="196" fontId="0" fillId="0" borderId="36" xfId="58" applyNumberFormat="1" applyFont="1" applyFill="1" applyBorder="1" applyAlignment="1" applyProtection="1">
      <alignment horizontal="center"/>
      <protection locked="0"/>
    </xf>
    <xf numFmtId="170" fontId="0" fillId="0" borderId="48" xfId="58" applyNumberFormat="1" applyFont="1" applyFill="1" applyBorder="1" applyAlignment="1" applyProtection="1">
      <alignment horizontal="center"/>
      <protection locked="0"/>
    </xf>
    <xf numFmtId="170" fontId="0" fillId="0" borderId="36" xfId="58" applyNumberFormat="1" applyFont="1" applyFill="1" applyBorder="1" applyAlignment="1" applyProtection="1">
      <alignment horizontal="center"/>
      <protection locked="0"/>
    </xf>
    <xf numFmtId="170" fontId="0" fillId="0" borderId="36" xfId="58" applyNumberFormat="1" applyFont="1" applyFill="1" applyBorder="1" applyAlignment="1" applyProtection="1">
      <alignment horizontal="center"/>
      <protection/>
    </xf>
    <xf numFmtId="170" fontId="0" fillId="0" borderId="55" xfId="58" applyNumberFormat="1" applyFont="1" applyFill="1" applyBorder="1" applyAlignment="1" applyProtection="1">
      <alignment horizontal="center"/>
      <protection/>
    </xf>
    <xf numFmtId="2" fontId="0" fillId="0" borderId="55" xfId="58" applyNumberFormat="1" applyFont="1" applyFill="1" applyBorder="1" applyAlignment="1" applyProtection="1">
      <alignment horizontal="center"/>
      <protection/>
    </xf>
    <xf numFmtId="167" fontId="0" fillId="0" borderId="38" xfId="58" applyFont="1" applyBorder="1" applyAlignment="1">
      <alignment wrapText="1"/>
      <protection/>
    </xf>
    <xf numFmtId="180" fontId="0" fillId="0" borderId="56" xfId="58" applyNumberFormat="1" applyFont="1" applyFill="1" applyBorder="1" applyAlignment="1" applyProtection="1">
      <alignment horizontal="center"/>
      <protection/>
    </xf>
    <xf numFmtId="167" fontId="0" fillId="0" borderId="57" xfId="58" applyNumberFormat="1" applyFont="1" applyFill="1" applyBorder="1" applyAlignment="1" applyProtection="1">
      <alignment horizontal="center"/>
      <protection/>
    </xf>
    <xf numFmtId="169" fontId="0" fillId="0" borderId="58" xfId="58" applyNumberFormat="1" applyFont="1" applyBorder="1" applyAlignment="1" applyProtection="1">
      <alignment horizontal="center"/>
      <protection/>
    </xf>
    <xf numFmtId="180" fontId="0" fillId="0" borderId="57" xfId="58" applyNumberFormat="1" applyFont="1" applyFill="1" applyBorder="1" applyAlignment="1" applyProtection="1">
      <alignment horizontal="center"/>
      <protection/>
    </xf>
    <xf numFmtId="2" fontId="0" fillId="0" borderId="59" xfId="58" applyNumberFormat="1" applyFont="1" applyFill="1" applyBorder="1" applyAlignment="1" applyProtection="1">
      <alignment horizontal="center"/>
      <protection/>
    </xf>
    <xf numFmtId="1" fontId="0" fillId="0" borderId="60" xfId="58" applyNumberFormat="1" applyFont="1" applyBorder="1" applyAlignment="1" applyProtection="1">
      <alignment horizontal="center"/>
      <protection locked="0"/>
    </xf>
    <xf numFmtId="4" fontId="0" fillId="0" borderId="58" xfId="58" applyNumberFormat="1" applyFont="1" applyFill="1" applyBorder="1" applyAlignment="1" applyProtection="1">
      <alignment horizontal="center"/>
      <protection/>
    </xf>
    <xf numFmtId="4" fontId="0" fillId="0" borderId="57" xfId="58" applyNumberFormat="1" applyFont="1" applyFill="1" applyBorder="1" applyAlignment="1" applyProtection="1">
      <alignment horizontal="center"/>
      <protection/>
    </xf>
    <xf numFmtId="169" fontId="0" fillId="0" borderId="58" xfId="58" applyNumberFormat="1" applyFont="1" applyFill="1" applyBorder="1" applyAlignment="1" applyProtection="1">
      <alignment horizontal="center"/>
      <protection/>
    </xf>
    <xf numFmtId="4" fontId="0" fillId="0" borderId="61" xfId="58" applyNumberFormat="1" applyFont="1" applyFill="1" applyBorder="1" applyAlignment="1" applyProtection="1">
      <alignment horizontal="center"/>
      <protection/>
    </xf>
    <xf numFmtId="1" fontId="0" fillId="0" borderId="60" xfId="58" applyNumberFormat="1" applyFont="1" applyFill="1" applyBorder="1" applyAlignment="1" applyProtection="1">
      <alignment horizontal="center"/>
      <protection/>
    </xf>
    <xf numFmtId="196" fontId="0" fillId="0" borderId="57" xfId="58" applyNumberFormat="1" applyFont="1" applyFill="1" applyBorder="1" applyAlignment="1" applyProtection="1">
      <alignment horizontal="center"/>
      <protection locked="0"/>
    </xf>
    <xf numFmtId="170" fontId="0" fillId="0" borderId="58" xfId="58" applyNumberFormat="1" applyFont="1" applyFill="1" applyBorder="1" applyAlignment="1" applyProtection="1">
      <alignment horizontal="center"/>
      <protection locked="0"/>
    </xf>
    <xf numFmtId="170" fontId="0" fillId="0" borderId="57" xfId="58" applyNumberFormat="1" applyFont="1" applyFill="1" applyBorder="1" applyAlignment="1" applyProtection="1">
      <alignment horizontal="center"/>
      <protection locked="0"/>
    </xf>
    <xf numFmtId="170" fontId="0" fillId="0" borderId="57" xfId="58" applyNumberFormat="1" applyFont="1" applyFill="1" applyBorder="1" applyAlignment="1" applyProtection="1">
      <alignment horizontal="center"/>
      <protection/>
    </xf>
    <xf numFmtId="170" fontId="0" fillId="0" borderId="59" xfId="58" applyNumberFormat="1" applyFont="1" applyFill="1" applyBorder="1" applyAlignment="1" applyProtection="1">
      <alignment horizontal="center"/>
      <protection/>
    </xf>
    <xf numFmtId="2" fontId="0" fillId="0" borderId="60" xfId="58" applyNumberFormat="1" applyFont="1" applyFill="1" applyBorder="1" applyAlignment="1" applyProtection="1">
      <alignment horizontal="center"/>
      <protection/>
    </xf>
    <xf numFmtId="2" fontId="0" fillId="0" borderId="59" xfId="58" applyNumberFormat="1" applyFont="1" applyFill="1" applyBorder="1" applyAlignment="1" applyProtection="1">
      <alignment horizontal="center"/>
      <protection/>
    </xf>
    <xf numFmtId="167" fontId="0" fillId="0" borderId="59" xfId="58" applyFont="1" applyBorder="1" applyAlignment="1">
      <alignment wrapText="1"/>
      <protection/>
    </xf>
    <xf numFmtId="2" fontId="0" fillId="0" borderId="62" xfId="58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1" fontId="12" fillId="33" borderId="0" xfId="58" applyNumberFormat="1" applyFont="1" applyFill="1" applyAlignment="1" applyProtection="1">
      <alignment horizontal="center" vertical="center"/>
      <protection/>
    </xf>
    <xf numFmtId="1" fontId="15" fillId="34" borderId="0" xfId="0" applyNumberFormat="1" applyFont="1" applyFill="1" applyAlignment="1" applyProtection="1">
      <alignment horizontal="center"/>
      <protection locked="0"/>
    </xf>
    <xf numFmtId="0" fontId="16" fillId="34" borderId="0" xfId="0" applyFont="1" applyFill="1" applyAlignment="1" applyProtection="1">
      <alignment horizontal="center"/>
      <protection/>
    </xf>
    <xf numFmtId="0" fontId="80" fillId="35" borderId="25" xfId="0" applyFont="1" applyFill="1" applyBorder="1" applyAlignment="1" applyProtection="1">
      <alignment horizontal="center"/>
      <protection/>
    </xf>
    <xf numFmtId="0" fontId="80" fillId="35" borderId="0" xfId="0" applyFont="1" applyFill="1" applyBorder="1" applyAlignment="1" applyProtection="1">
      <alignment horizontal="center"/>
      <protection/>
    </xf>
    <xf numFmtId="0" fontId="80" fillId="35" borderId="24" xfId="0" applyFont="1" applyFill="1" applyBorder="1" applyAlignment="1" applyProtection="1">
      <alignment horizontal="center"/>
      <protection/>
    </xf>
    <xf numFmtId="14" fontId="0" fillId="0" borderId="63" xfId="0" applyNumberFormat="1" applyFont="1" applyBorder="1" applyAlignment="1" applyProtection="1">
      <alignment horizontal="left"/>
      <protection locked="0"/>
    </xf>
    <xf numFmtId="14" fontId="0" fillId="0" borderId="64" xfId="0" applyNumberFormat="1" applyFont="1" applyBorder="1" applyAlignment="1" applyProtection="1">
      <alignment horizontal="left"/>
      <protection locked="0"/>
    </xf>
    <xf numFmtId="14" fontId="0" fillId="0" borderId="65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14" fontId="16" fillId="34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2" fontId="0" fillId="0" borderId="12" xfId="58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center"/>
    </xf>
    <xf numFmtId="3" fontId="23" fillId="33" borderId="67" xfId="58" applyNumberFormat="1" applyFont="1" applyFill="1" applyBorder="1" applyAlignment="1" applyProtection="1">
      <alignment horizontal="center"/>
      <protection/>
    </xf>
    <xf numFmtId="3" fontId="23" fillId="33" borderId="68" xfId="58" applyNumberFormat="1" applyFont="1" applyFill="1" applyBorder="1" applyAlignment="1" applyProtection="1">
      <alignment horizontal="center"/>
      <protection/>
    </xf>
    <xf numFmtId="3" fontId="23" fillId="33" borderId="69" xfId="58" applyNumberFormat="1" applyFont="1" applyFill="1" applyBorder="1" applyAlignment="1" applyProtection="1">
      <alignment horizontal="center"/>
      <protection/>
    </xf>
    <xf numFmtId="169" fontId="74" fillId="35" borderId="70" xfId="58" applyNumberFormat="1" applyFont="1" applyFill="1" applyBorder="1" applyAlignment="1" applyProtection="1">
      <alignment horizontal="center"/>
      <protection locked="0"/>
    </xf>
    <xf numFmtId="169" fontId="74" fillId="35" borderId="71" xfId="58" applyNumberFormat="1" applyFont="1" applyFill="1" applyBorder="1" applyAlignment="1" applyProtection="1">
      <alignment horizontal="center"/>
      <protection locked="0"/>
    </xf>
    <xf numFmtId="169" fontId="74" fillId="35" borderId="72" xfId="58" applyNumberFormat="1" applyFont="1" applyFill="1" applyBorder="1" applyAlignment="1" applyProtection="1">
      <alignment horizontal="center"/>
      <protection locked="0"/>
    </xf>
    <xf numFmtId="167" fontId="74" fillId="35" borderId="73" xfId="58" applyNumberFormat="1" applyFont="1" applyFill="1" applyBorder="1" applyAlignment="1" applyProtection="1">
      <alignment horizontal="center"/>
      <protection/>
    </xf>
    <xf numFmtId="167" fontId="74" fillId="35" borderId="74" xfId="58" applyNumberFormat="1" applyFont="1" applyFill="1" applyBorder="1" applyAlignment="1" applyProtection="1">
      <alignment horizontal="center"/>
      <protection/>
    </xf>
    <xf numFmtId="167" fontId="74" fillId="35" borderId="75" xfId="58" applyNumberFormat="1" applyFont="1" applyFill="1" applyBorder="1" applyAlignment="1" applyProtection="1">
      <alignment horizontal="center"/>
      <protection/>
    </xf>
    <xf numFmtId="167" fontId="74" fillId="35" borderId="68" xfId="58" applyNumberFormat="1" applyFont="1" applyFill="1" applyBorder="1" applyAlignment="1" applyProtection="1">
      <alignment horizontal="center"/>
      <protection/>
    </xf>
    <xf numFmtId="167" fontId="74" fillId="35" borderId="76" xfId="58" applyNumberFormat="1" applyFont="1" applyFill="1" applyBorder="1" applyAlignment="1" applyProtection="1">
      <alignment horizontal="center"/>
      <protection/>
    </xf>
    <xf numFmtId="167" fontId="74" fillId="35" borderId="73" xfId="58" applyNumberFormat="1" applyFont="1" applyFill="1" applyBorder="1" applyAlignment="1" applyProtection="1">
      <alignment horizontal="center"/>
      <protection locked="0"/>
    </xf>
    <xf numFmtId="167" fontId="74" fillId="35" borderId="68" xfId="58" applyNumberFormat="1" applyFont="1" applyFill="1" applyBorder="1" applyAlignment="1" applyProtection="1">
      <alignment horizontal="center"/>
      <protection locked="0"/>
    </xf>
    <xf numFmtId="167" fontId="74" fillId="35" borderId="74" xfId="58" applyNumberFormat="1" applyFont="1" applyFill="1" applyBorder="1" applyAlignment="1" applyProtection="1">
      <alignment horizontal="center"/>
      <protection locked="0"/>
    </xf>
    <xf numFmtId="167" fontId="74" fillId="35" borderId="67" xfId="58" applyNumberFormat="1" applyFont="1" applyFill="1" applyBorder="1" applyAlignment="1" applyProtection="1">
      <alignment horizontal="center"/>
      <protection locked="0"/>
    </xf>
    <xf numFmtId="167" fontId="74" fillId="35" borderId="76" xfId="58" applyNumberFormat="1" applyFont="1" applyFill="1" applyBorder="1" applyAlignment="1" applyProtection="1">
      <alignment horizontal="center"/>
      <protection locked="0"/>
    </xf>
    <xf numFmtId="2" fontId="0" fillId="39" borderId="56" xfId="58" applyNumberFormat="1" applyFont="1" applyFill="1" applyBorder="1" applyAlignment="1" applyProtection="1">
      <alignment horizontal="center"/>
      <protection/>
    </xf>
    <xf numFmtId="0" fontId="0" fillId="39" borderId="58" xfId="0" applyFill="1" applyBorder="1" applyAlignment="1">
      <alignment horizontal="center"/>
    </xf>
    <xf numFmtId="0" fontId="0" fillId="39" borderId="59" xfId="0" applyFill="1" applyBorder="1" applyAlignment="1">
      <alignment horizontal="center"/>
    </xf>
    <xf numFmtId="167" fontId="16" fillId="33" borderId="0" xfId="58" applyNumberFormat="1" applyFont="1" applyFill="1" applyAlignment="1" applyProtection="1">
      <alignment horizontal="left"/>
      <protection locked="0"/>
    </xf>
    <xf numFmtId="3" fontId="16" fillId="33" borderId="17" xfId="58" applyNumberFormat="1" applyFont="1" applyFill="1" applyBorder="1" applyAlignment="1" applyProtection="1">
      <alignment horizontal="right"/>
      <protection locked="0"/>
    </xf>
    <xf numFmtId="167" fontId="16" fillId="0" borderId="17" xfId="58" applyFont="1" applyBorder="1" applyAlignment="1" applyProtection="1">
      <alignment horizontal="right"/>
      <protection/>
    </xf>
    <xf numFmtId="167" fontId="16" fillId="33" borderId="17" xfId="58" applyNumberFormat="1" applyFont="1" applyFill="1" applyBorder="1" applyAlignment="1" applyProtection="1">
      <alignment horizontal="left"/>
      <protection locked="0"/>
    </xf>
    <xf numFmtId="167" fontId="16" fillId="0" borderId="17" xfId="58" applyFont="1" applyBorder="1" applyAlignment="1">
      <alignment horizontal="left"/>
      <protection/>
    </xf>
    <xf numFmtId="14" fontId="16" fillId="33" borderId="0" xfId="58" applyNumberFormat="1" applyFont="1" applyFill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Oxy 553-15Z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sng" baseline="0">
                <a:solidFill>
                  <a:srgbClr val="FF0000"/>
                </a:solidFill>
              </a:rPr>
              <a:t>Fallon 1-10</a:t>
            </a:r>
          </a:p>
        </c:rich>
      </c:tx>
      <c:layout>
        <c:manualLayout>
          <c:xMode val="factor"/>
          <c:yMode val="factor"/>
          <c:x val="-0.064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"/>
          <c:y val="0.0015"/>
          <c:w val="0.978"/>
          <c:h val="0.9765"/>
        </c:manualLayout>
      </c:layout>
      <c:lineChart>
        <c:grouping val="standard"/>
        <c:varyColors val="0"/>
        <c:ser>
          <c:idx val="0"/>
          <c:order val="0"/>
          <c:tx>
            <c:strRef>
              <c:f>'Test Report'!$D$10:$D$11</c:f>
              <c:strCache>
                <c:ptCount val="1"/>
                <c:pt idx="0">
                  <c:v>TBG psig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'Test Report'!$A$12:$A$76</c:f>
              <c:strCache>
                <c:ptCount val="65"/>
                <c:pt idx="0">
                  <c:v>43170.50763888889</c:v>
                </c:pt>
                <c:pt idx="1">
                  <c:v>43170.510416666664</c:v>
                </c:pt>
                <c:pt idx="2">
                  <c:v>43170.520833333336</c:v>
                </c:pt>
                <c:pt idx="3">
                  <c:v>43170.541666666664</c:v>
                </c:pt>
                <c:pt idx="4">
                  <c:v>43170.583333333336</c:v>
                </c:pt>
                <c:pt idx="5">
                  <c:v>43170.62500005787</c:v>
                </c:pt>
                <c:pt idx="6">
                  <c:v>43170.66666678241</c:v>
                </c:pt>
                <c:pt idx="7">
                  <c:v>43170.70833350695</c:v>
                </c:pt>
                <c:pt idx="8">
                  <c:v>43170.750000231485</c:v>
                </c:pt>
                <c:pt idx="9">
                  <c:v>43170.79166695602</c:v>
                </c:pt>
                <c:pt idx="10">
                  <c:v>43170.83333368056</c:v>
                </c:pt>
                <c:pt idx="11">
                  <c:v>43170.875000405096</c:v>
                </c:pt>
                <c:pt idx="12">
                  <c:v>43170.916667129626</c:v>
                </c:pt>
                <c:pt idx="13">
                  <c:v>43170.95833385416</c:v>
                </c:pt>
                <c:pt idx="14">
                  <c:v>43171.0000005787</c:v>
                </c:pt>
                <c:pt idx="15">
                  <c:v>43171.04166724537</c:v>
                </c:pt>
                <c:pt idx="16">
                  <c:v>43171.08333396991</c:v>
                </c:pt>
                <c:pt idx="17">
                  <c:v>43171.12500069445</c:v>
                </c:pt>
                <c:pt idx="18">
                  <c:v>43171.166667418984</c:v>
                </c:pt>
                <c:pt idx="19">
                  <c:v>43171.20833414352</c:v>
                </c:pt>
                <c:pt idx="20">
                  <c:v>43171.25000086806</c:v>
                </c:pt>
                <c:pt idx="21">
                  <c:v>43171.291667592595</c:v>
                </c:pt>
                <c:pt idx="22">
                  <c:v>43171.33333431713</c:v>
                </c:pt>
                <c:pt idx="23">
                  <c:v>43171.37500104167</c:v>
                </c:pt>
                <c:pt idx="24">
                  <c:v>43171.41666776621</c:v>
                </c:pt>
                <c:pt idx="25">
                  <c:v>43171.458334490744</c:v>
                </c:pt>
                <c:pt idx="27">
                  <c:v>43172.38888888889</c:v>
                </c:pt>
                <c:pt idx="28">
                  <c:v>43172.395833333336</c:v>
                </c:pt>
                <c:pt idx="29">
                  <c:v>43172.40625</c:v>
                </c:pt>
                <c:pt idx="30">
                  <c:v>43172.416666666664</c:v>
                </c:pt>
                <c:pt idx="31">
                  <c:v>43172.4375</c:v>
                </c:pt>
                <c:pt idx="32">
                  <c:v>43172.4583333912</c:v>
                </c:pt>
                <c:pt idx="33">
                  <c:v>43172.47916678241</c:v>
                </c:pt>
                <c:pt idx="34">
                  <c:v>43172.50000017361</c:v>
                </c:pt>
                <c:pt idx="35">
                  <c:v>43172.541666666664</c:v>
                </c:pt>
                <c:pt idx="36">
                  <c:v>43172.58333304398</c:v>
                </c:pt>
                <c:pt idx="37">
                  <c:v>43172.624999479165</c:v>
                </c:pt>
                <c:pt idx="38">
                  <c:v>43172.66666591435</c:v>
                </c:pt>
                <c:pt idx="39">
                  <c:v>43172.70833234954</c:v>
                </c:pt>
                <c:pt idx="40">
                  <c:v>43172.749998900465</c:v>
                </c:pt>
                <c:pt idx="41">
                  <c:v>43172.79166539352</c:v>
                </c:pt>
                <c:pt idx="42">
                  <c:v>43172.83333188658</c:v>
                </c:pt>
                <c:pt idx="43">
                  <c:v>43172.87499837963</c:v>
                </c:pt>
                <c:pt idx="44">
                  <c:v>43172.91666487268</c:v>
                </c:pt>
                <c:pt idx="45">
                  <c:v>43172.95833136574</c:v>
                </c:pt>
                <c:pt idx="46">
                  <c:v>43172.999997858795</c:v>
                </c:pt>
                <c:pt idx="47">
                  <c:v>43173.041664351855</c:v>
                </c:pt>
                <c:pt idx="48">
                  <c:v>43173.08333084491</c:v>
                </c:pt>
                <c:pt idx="49">
                  <c:v>43173.12499733796</c:v>
                </c:pt>
                <c:pt idx="50">
                  <c:v>43173.16666383102</c:v>
                </c:pt>
                <c:pt idx="51">
                  <c:v>43173.20833032407</c:v>
                </c:pt>
                <c:pt idx="52">
                  <c:v>43173.24999681713</c:v>
                </c:pt>
                <c:pt idx="53">
                  <c:v>43173.291663310185</c:v>
                </c:pt>
                <c:pt idx="54">
                  <c:v>43173.33332980324</c:v>
                </c:pt>
                <c:pt idx="55">
                  <c:v>43173.3749962963</c:v>
                </c:pt>
                <c:pt idx="56">
                  <c:v>43173.41666278935</c:v>
                </c:pt>
                <c:pt idx="57">
                  <c:v>43173.45832928241</c:v>
                </c:pt>
                <c:pt idx="58">
                  <c:v>43173.49999577546</c:v>
                </c:pt>
                <c:pt idx="59">
                  <c:v>43173.541662268515</c:v>
                </c:pt>
                <c:pt idx="60">
                  <c:v>43173.583328761575</c:v>
                </c:pt>
                <c:pt idx="61">
                  <c:v>43173.6249953125</c:v>
                </c:pt>
                <c:pt idx="62">
                  <c:v>43173.666661863426</c:v>
                </c:pt>
                <c:pt idx="63">
                  <c:v>43173.70832841435</c:v>
                </c:pt>
                <c:pt idx="64">
                  <c:v>43173.740277777775</c:v>
                </c:pt>
              </c:strCache>
            </c:strRef>
          </c:cat>
          <c:val>
            <c:numRef>
              <c:f>'Test Report'!$D$12:$D$76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250</c:v>
                </c:pt>
                <c:pt idx="28">
                  <c:v>1150</c:v>
                </c:pt>
                <c:pt idx="29">
                  <c:v>1365</c:v>
                </c:pt>
                <c:pt idx="30">
                  <c:v>1300</c:v>
                </c:pt>
                <c:pt idx="31">
                  <c:v>1350</c:v>
                </c:pt>
                <c:pt idx="32">
                  <c:v>0</c:v>
                </c:pt>
                <c:pt idx="33">
                  <c:v>1340</c:v>
                </c:pt>
                <c:pt idx="34">
                  <c:v>1285</c:v>
                </c:pt>
                <c:pt idx="35">
                  <c:v>1285</c:v>
                </c:pt>
                <c:pt idx="36">
                  <c:v>1305</c:v>
                </c:pt>
                <c:pt idx="37">
                  <c:v>1275</c:v>
                </c:pt>
                <c:pt idx="38">
                  <c:v>1340</c:v>
                </c:pt>
                <c:pt idx="39">
                  <c:v>1330</c:v>
                </c:pt>
                <c:pt idx="40">
                  <c:v>1330</c:v>
                </c:pt>
                <c:pt idx="41">
                  <c:v>1305</c:v>
                </c:pt>
                <c:pt idx="42">
                  <c:v>1305</c:v>
                </c:pt>
                <c:pt idx="43">
                  <c:v>1300</c:v>
                </c:pt>
                <c:pt idx="44">
                  <c:v>1305</c:v>
                </c:pt>
                <c:pt idx="45">
                  <c:v>1310</c:v>
                </c:pt>
                <c:pt idx="46">
                  <c:v>1305</c:v>
                </c:pt>
                <c:pt idx="47">
                  <c:v>1305</c:v>
                </c:pt>
                <c:pt idx="48">
                  <c:v>1310</c:v>
                </c:pt>
                <c:pt idx="49">
                  <c:v>1320</c:v>
                </c:pt>
                <c:pt idx="50">
                  <c:v>1320</c:v>
                </c:pt>
                <c:pt idx="51">
                  <c:v>1320</c:v>
                </c:pt>
                <c:pt idx="52">
                  <c:v>1320</c:v>
                </c:pt>
                <c:pt idx="53">
                  <c:v>1345</c:v>
                </c:pt>
                <c:pt idx="54">
                  <c:v>1355</c:v>
                </c:pt>
                <c:pt idx="55">
                  <c:v>1360</c:v>
                </c:pt>
                <c:pt idx="56">
                  <c:v>1360</c:v>
                </c:pt>
                <c:pt idx="57">
                  <c:v>1355</c:v>
                </c:pt>
                <c:pt idx="58">
                  <c:v>1290</c:v>
                </c:pt>
                <c:pt idx="59">
                  <c:v>1280</c:v>
                </c:pt>
                <c:pt idx="60">
                  <c:v>1280</c:v>
                </c:pt>
                <c:pt idx="61">
                  <c:v>1285</c:v>
                </c:pt>
                <c:pt idx="62">
                  <c:v>1285</c:v>
                </c:pt>
                <c:pt idx="63">
                  <c:v>1290</c:v>
                </c:pt>
                <c:pt idx="64">
                  <c:v>1300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'Test Report'!$F$10:$F$11</c:f>
              <c:strCache>
                <c:ptCount val="1"/>
                <c:pt idx="0">
                  <c:v>CSG psig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'Test Report'!$A$12:$A$76</c:f>
              <c:strCache>
                <c:ptCount val="65"/>
                <c:pt idx="0">
                  <c:v>43170.50763888889</c:v>
                </c:pt>
                <c:pt idx="1">
                  <c:v>43170.510416666664</c:v>
                </c:pt>
                <c:pt idx="2">
                  <c:v>43170.520833333336</c:v>
                </c:pt>
                <c:pt idx="3">
                  <c:v>43170.541666666664</c:v>
                </c:pt>
                <c:pt idx="4">
                  <c:v>43170.583333333336</c:v>
                </c:pt>
                <c:pt idx="5">
                  <c:v>43170.62500005787</c:v>
                </c:pt>
                <c:pt idx="6">
                  <c:v>43170.66666678241</c:v>
                </c:pt>
                <c:pt idx="7">
                  <c:v>43170.70833350695</c:v>
                </c:pt>
                <c:pt idx="8">
                  <c:v>43170.750000231485</c:v>
                </c:pt>
                <c:pt idx="9">
                  <c:v>43170.79166695602</c:v>
                </c:pt>
                <c:pt idx="10">
                  <c:v>43170.83333368056</c:v>
                </c:pt>
                <c:pt idx="11">
                  <c:v>43170.875000405096</c:v>
                </c:pt>
                <c:pt idx="12">
                  <c:v>43170.916667129626</c:v>
                </c:pt>
                <c:pt idx="13">
                  <c:v>43170.95833385416</c:v>
                </c:pt>
                <c:pt idx="14">
                  <c:v>43171.0000005787</c:v>
                </c:pt>
                <c:pt idx="15">
                  <c:v>43171.04166724537</c:v>
                </c:pt>
                <c:pt idx="16">
                  <c:v>43171.08333396991</c:v>
                </c:pt>
                <c:pt idx="17">
                  <c:v>43171.12500069445</c:v>
                </c:pt>
                <c:pt idx="18">
                  <c:v>43171.166667418984</c:v>
                </c:pt>
                <c:pt idx="19">
                  <c:v>43171.20833414352</c:v>
                </c:pt>
                <c:pt idx="20">
                  <c:v>43171.25000086806</c:v>
                </c:pt>
                <c:pt idx="21">
                  <c:v>43171.291667592595</c:v>
                </c:pt>
                <c:pt idx="22">
                  <c:v>43171.33333431713</c:v>
                </c:pt>
                <c:pt idx="23">
                  <c:v>43171.37500104167</c:v>
                </c:pt>
                <c:pt idx="24">
                  <c:v>43171.41666776621</c:v>
                </c:pt>
                <c:pt idx="25">
                  <c:v>43171.458334490744</c:v>
                </c:pt>
                <c:pt idx="27">
                  <c:v>43172.38888888889</c:v>
                </c:pt>
                <c:pt idx="28">
                  <c:v>43172.395833333336</c:v>
                </c:pt>
                <c:pt idx="29">
                  <c:v>43172.40625</c:v>
                </c:pt>
                <c:pt idx="30">
                  <c:v>43172.416666666664</c:v>
                </c:pt>
                <c:pt idx="31">
                  <c:v>43172.4375</c:v>
                </c:pt>
                <c:pt idx="32">
                  <c:v>43172.4583333912</c:v>
                </c:pt>
                <c:pt idx="33">
                  <c:v>43172.47916678241</c:v>
                </c:pt>
                <c:pt idx="34">
                  <c:v>43172.50000017361</c:v>
                </c:pt>
                <c:pt idx="35">
                  <c:v>43172.541666666664</c:v>
                </c:pt>
                <c:pt idx="36">
                  <c:v>43172.58333304398</c:v>
                </c:pt>
                <c:pt idx="37">
                  <c:v>43172.624999479165</c:v>
                </c:pt>
                <c:pt idx="38">
                  <c:v>43172.66666591435</c:v>
                </c:pt>
                <c:pt idx="39">
                  <c:v>43172.70833234954</c:v>
                </c:pt>
                <c:pt idx="40">
                  <c:v>43172.749998900465</c:v>
                </c:pt>
                <c:pt idx="41">
                  <c:v>43172.79166539352</c:v>
                </c:pt>
                <c:pt idx="42">
                  <c:v>43172.83333188658</c:v>
                </c:pt>
                <c:pt idx="43">
                  <c:v>43172.87499837963</c:v>
                </c:pt>
                <c:pt idx="44">
                  <c:v>43172.91666487268</c:v>
                </c:pt>
                <c:pt idx="45">
                  <c:v>43172.95833136574</c:v>
                </c:pt>
                <c:pt idx="46">
                  <c:v>43172.999997858795</c:v>
                </c:pt>
                <c:pt idx="47">
                  <c:v>43173.041664351855</c:v>
                </c:pt>
                <c:pt idx="48">
                  <c:v>43173.08333084491</c:v>
                </c:pt>
                <c:pt idx="49">
                  <c:v>43173.12499733796</c:v>
                </c:pt>
                <c:pt idx="50">
                  <c:v>43173.16666383102</c:v>
                </c:pt>
                <c:pt idx="51">
                  <c:v>43173.20833032407</c:v>
                </c:pt>
                <c:pt idx="52">
                  <c:v>43173.24999681713</c:v>
                </c:pt>
                <c:pt idx="53">
                  <c:v>43173.291663310185</c:v>
                </c:pt>
                <c:pt idx="54">
                  <c:v>43173.33332980324</c:v>
                </c:pt>
                <c:pt idx="55">
                  <c:v>43173.3749962963</c:v>
                </c:pt>
                <c:pt idx="56">
                  <c:v>43173.41666278935</c:v>
                </c:pt>
                <c:pt idx="57">
                  <c:v>43173.45832928241</c:v>
                </c:pt>
                <c:pt idx="58">
                  <c:v>43173.49999577546</c:v>
                </c:pt>
                <c:pt idx="59">
                  <c:v>43173.541662268515</c:v>
                </c:pt>
                <c:pt idx="60">
                  <c:v>43173.583328761575</c:v>
                </c:pt>
                <c:pt idx="61">
                  <c:v>43173.6249953125</c:v>
                </c:pt>
                <c:pt idx="62">
                  <c:v>43173.666661863426</c:v>
                </c:pt>
                <c:pt idx="63">
                  <c:v>43173.70832841435</c:v>
                </c:pt>
                <c:pt idx="64">
                  <c:v>43173.740277777775</c:v>
                </c:pt>
              </c:strCache>
            </c:strRef>
          </c:cat>
          <c:val>
            <c:numRef>
              <c:f>'Test Report'!$F$12:$F$76</c:f>
              <c:numCache>
                <c:ptCount val="65"/>
                <c:pt idx="0">
                  <c:v>680</c:v>
                </c:pt>
                <c:pt idx="1">
                  <c:v>690</c:v>
                </c:pt>
                <c:pt idx="2">
                  <c:v>1050</c:v>
                </c:pt>
                <c:pt idx="3">
                  <c:v>1160</c:v>
                </c:pt>
                <c:pt idx="4">
                  <c:v>1280</c:v>
                </c:pt>
                <c:pt idx="5">
                  <c:v>1270</c:v>
                </c:pt>
                <c:pt idx="6">
                  <c:v>1280</c:v>
                </c:pt>
                <c:pt idx="7">
                  <c:v>1300</c:v>
                </c:pt>
                <c:pt idx="8">
                  <c:v>1295</c:v>
                </c:pt>
                <c:pt idx="9">
                  <c:v>1295</c:v>
                </c:pt>
                <c:pt idx="10">
                  <c:v>1295</c:v>
                </c:pt>
                <c:pt idx="11">
                  <c:v>1295</c:v>
                </c:pt>
                <c:pt idx="12">
                  <c:v>1295</c:v>
                </c:pt>
                <c:pt idx="13">
                  <c:v>1295</c:v>
                </c:pt>
                <c:pt idx="14">
                  <c:v>1295</c:v>
                </c:pt>
                <c:pt idx="15">
                  <c:v>1295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1205</c:v>
                </c:pt>
                <c:pt idx="23">
                  <c:v>1205</c:v>
                </c:pt>
                <c:pt idx="24">
                  <c:v>1200</c:v>
                </c:pt>
                <c:pt idx="27">
                  <c:v>0</c:v>
                </c:pt>
                <c:pt idx="28">
                  <c:v>700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15</c:v>
                </c:pt>
                <c:pt idx="38">
                  <c:v>140</c:v>
                </c:pt>
                <c:pt idx="39">
                  <c:v>160</c:v>
                </c:pt>
                <c:pt idx="40">
                  <c:v>200</c:v>
                </c:pt>
                <c:pt idx="41">
                  <c:v>160</c:v>
                </c:pt>
                <c:pt idx="42">
                  <c:v>210</c:v>
                </c:pt>
                <c:pt idx="43">
                  <c:v>250</c:v>
                </c:pt>
                <c:pt idx="44">
                  <c:v>400</c:v>
                </c:pt>
                <c:pt idx="45">
                  <c:v>200</c:v>
                </c:pt>
                <c:pt idx="46">
                  <c:v>250</c:v>
                </c:pt>
                <c:pt idx="47">
                  <c:v>250</c:v>
                </c:pt>
                <c:pt idx="48">
                  <c:v>300</c:v>
                </c:pt>
                <c:pt idx="49">
                  <c:v>350</c:v>
                </c:pt>
                <c:pt idx="50">
                  <c:v>200</c:v>
                </c:pt>
                <c:pt idx="51">
                  <c:v>300</c:v>
                </c:pt>
                <c:pt idx="52">
                  <c:v>300</c:v>
                </c:pt>
                <c:pt idx="53">
                  <c:v>400</c:v>
                </c:pt>
                <c:pt idx="54">
                  <c:v>450</c:v>
                </c:pt>
                <c:pt idx="55">
                  <c:v>100</c:v>
                </c:pt>
                <c:pt idx="56">
                  <c:v>130</c:v>
                </c:pt>
                <c:pt idx="57">
                  <c:v>155</c:v>
                </c:pt>
                <c:pt idx="58">
                  <c:v>300</c:v>
                </c:pt>
                <c:pt idx="59">
                  <c:v>535</c:v>
                </c:pt>
                <c:pt idx="60">
                  <c:v>200</c:v>
                </c:pt>
                <c:pt idx="61">
                  <c:v>230</c:v>
                </c:pt>
                <c:pt idx="62">
                  <c:v>260</c:v>
                </c:pt>
                <c:pt idx="63">
                  <c:v>360</c:v>
                </c:pt>
                <c:pt idx="64">
                  <c:v>400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'Test Report'!$Z$10:$Z$11</c:f>
              <c:strCache>
                <c:ptCount val="1"/>
                <c:pt idx="0">
                  <c:v>BPD Oil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'Test Report'!$A$12:$A$76</c:f>
              <c:strCache>
                <c:ptCount val="65"/>
                <c:pt idx="0">
                  <c:v>43170.50763888889</c:v>
                </c:pt>
                <c:pt idx="1">
                  <c:v>43170.510416666664</c:v>
                </c:pt>
                <c:pt idx="2">
                  <c:v>43170.520833333336</c:v>
                </c:pt>
                <c:pt idx="3">
                  <c:v>43170.541666666664</c:v>
                </c:pt>
                <c:pt idx="4">
                  <c:v>43170.583333333336</c:v>
                </c:pt>
                <c:pt idx="5">
                  <c:v>43170.62500005787</c:v>
                </c:pt>
                <c:pt idx="6">
                  <c:v>43170.66666678241</c:v>
                </c:pt>
                <c:pt idx="7">
                  <c:v>43170.70833350695</c:v>
                </c:pt>
                <c:pt idx="8">
                  <c:v>43170.750000231485</c:v>
                </c:pt>
                <c:pt idx="9">
                  <c:v>43170.79166695602</c:v>
                </c:pt>
                <c:pt idx="10">
                  <c:v>43170.83333368056</c:v>
                </c:pt>
                <c:pt idx="11">
                  <c:v>43170.875000405096</c:v>
                </c:pt>
                <c:pt idx="12">
                  <c:v>43170.916667129626</c:v>
                </c:pt>
                <c:pt idx="13">
                  <c:v>43170.95833385416</c:v>
                </c:pt>
                <c:pt idx="14">
                  <c:v>43171.0000005787</c:v>
                </c:pt>
                <c:pt idx="15">
                  <c:v>43171.04166724537</c:v>
                </c:pt>
                <c:pt idx="16">
                  <c:v>43171.08333396991</c:v>
                </c:pt>
                <c:pt idx="17">
                  <c:v>43171.12500069445</c:v>
                </c:pt>
                <c:pt idx="18">
                  <c:v>43171.166667418984</c:v>
                </c:pt>
                <c:pt idx="19">
                  <c:v>43171.20833414352</c:v>
                </c:pt>
                <c:pt idx="20">
                  <c:v>43171.25000086806</c:v>
                </c:pt>
                <c:pt idx="21">
                  <c:v>43171.291667592595</c:v>
                </c:pt>
                <c:pt idx="22">
                  <c:v>43171.33333431713</c:v>
                </c:pt>
                <c:pt idx="23">
                  <c:v>43171.37500104167</c:v>
                </c:pt>
                <c:pt idx="24">
                  <c:v>43171.41666776621</c:v>
                </c:pt>
                <c:pt idx="25">
                  <c:v>43171.458334490744</c:v>
                </c:pt>
                <c:pt idx="27">
                  <c:v>43172.38888888889</c:v>
                </c:pt>
                <c:pt idx="28">
                  <c:v>43172.395833333336</c:v>
                </c:pt>
                <c:pt idx="29">
                  <c:v>43172.40625</c:v>
                </c:pt>
                <c:pt idx="30">
                  <c:v>43172.416666666664</c:v>
                </c:pt>
                <c:pt idx="31">
                  <c:v>43172.4375</c:v>
                </c:pt>
                <c:pt idx="32">
                  <c:v>43172.4583333912</c:v>
                </c:pt>
                <c:pt idx="33">
                  <c:v>43172.47916678241</c:v>
                </c:pt>
                <c:pt idx="34">
                  <c:v>43172.50000017361</c:v>
                </c:pt>
                <c:pt idx="35">
                  <c:v>43172.541666666664</c:v>
                </c:pt>
                <c:pt idx="36">
                  <c:v>43172.58333304398</c:v>
                </c:pt>
                <c:pt idx="37">
                  <c:v>43172.624999479165</c:v>
                </c:pt>
                <c:pt idx="38">
                  <c:v>43172.66666591435</c:v>
                </c:pt>
                <c:pt idx="39">
                  <c:v>43172.70833234954</c:v>
                </c:pt>
                <c:pt idx="40">
                  <c:v>43172.749998900465</c:v>
                </c:pt>
                <c:pt idx="41">
                  <c:v>43172.79166539352</c:v>
                </c:pt>
                <c:pt idx="42">
                  <c:v>43172.83333188658</c:v>
                </c:pt>
                <c:pt idx="43">
                  <c:v>43172.87499837963</c:v>
                </c:pt>
                <c:pt idx="44">
                  <c:v>43172.91666487268</c:v>
                </c:pt>
                <c:pt idx="45">
                  <c:v>43172.95833136574</c:v>
                </c:pt>
                <c:pt idx="46">
                  <c:v>43172.999997858795</c:v>
                </c:pt>
                <c:pt idx="47">
                  <c:v>43173.041664351855</c:v>
                </c:pt>
                <c:pt idx="48">
                  <c:v>43173.08333084491</c:v>
                </c:pt>
                <c:pt idx="49">
                  <c:v>43173.12499733796</c:v>
                </c:pt>
                <c:pt idx="50">
                  <c:v>43173.16666383102</c:v>
                </c:pt>
                <c:pt idx="51">
                  <c:v>43173.20833032407</c:v>
                </c:pt>
                <c:pt idx="52">
                  <c:v>43173.24999681713</c:v>
                </c:pt>
                <c:pt idx="53">
                  <c:v>43173.291663310185</c:v>
                </c:pt>
                <c:pt idx="54">
                  <c:v>43173.33332980324</c:v>
                </c:pt>
                <c:pt idx="55">
                  <c:v>43173.3749962963</c:v>
                </c:pt>
                <c:pt idx="56">
                  <c:v>43173.41666278935</c:v>
                </c:pt>
                <c:pt idx="57">
                  <c:v>43173.45832928241</c:v>
                </c:pt>
                <c:pt idx="58">
                  <c:v>43173.49999577546</c:v>
                </c:pt>
                <c:pt idx="59">
                  <c:v>43173.541662268515</c:v>
                </c:pt>
                <c:pt idx="60">
                  <c:v>43173.583328761575</c:v>
                </c:pt>
                <c:pt idx="61">
                  <c:v>43173.6249953125</c:v>
                </c:pt>
                <c:pt idx="62">
                  <c:v>43173.666661863426</c:v>
                </c:pt>
                <c:pt idx="63">
                  <c:v>43173.70832841435</c:v>
                </c:pt>
                <c:pt idx="64">
                  <c:v>43173.740277777775</c:v>
                </c:pt>
              </c:strCache>
            </c:strRef>
          </c:cat>
          <c:val>
            <c:numRef>
              <c:f>'Test Report'!$Z$12:$Z$76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4.800000001117588</c:v>
                </c:pt>
                <c:pt idx="4">
                  <c:v>2.3999999997206034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7.199989999984309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100.80055999890017</c:v>
                </c:pt>
                <c:pt idx="40">
                  <c:v>31.200086667163752</c:v>
                </c:pt>
                <c:pt idx="41">
                  <c:v>84.00035000738309</c:v>
                </c:pt>
                <c:pt idx="42">
                  <c:v>55.200229995212496</c:v>
                </c:pt>
                <c:pt idx="43">
                  <c:v>50.40021000442985</c:v>
                </c:pt>
                <c:pt idx="44">
                  <c:v>67.20028000590645</c:v>
                </c:pt>
                <c:pt idx="45">
                  <c:v>48.00019999583694</c:v>
                </c:pt>
                <c:pt idx="46">
                  <c:v>100.8004200088597</c:v>
                </c:pt>
                <c:pt idx="47">
                  <c:v>48.00019999583694</c:v>
                </c:pt>
                <c:pt idx="48">
                  <c:v>60.00025000527364</c:v>
                </c:pt>
                <c:pt idx="49">
                  <c:v>62.40026000548462</c:v>
                </c:pt>
                <c:pt idx="50">
                  <c:v>74.40030999354728</c:v>
                </c:pt>
                <c:pt idx="51">
                  <c:v>72.00030000632836</c:v>
                </c:pt>
                <c:pt idx="52">
                  <c:v>64.80026999437976</c:v>
                </c:pt>
                <c:pt idx="53">
                  <c:v>88.80037000780506</c:v>
                </c:pt>
                <c:pt idx="54">
                  <c:v>76.80032000675033</c:v>
                </c:pt>
                <c:pt idx="55">
                  <c:v>81.60033999292276</c:v>
                </c:pt>
                <c:pt idx="56">
                  <c:v>79.20033000696114</c:v>
                </c:pt>
                <c:pt idx="57">
                  <c:v>76.80031999333917</c:v>
                </c:pt>
                <c:pt idx="58">
                  <c:v>105.60044000928157</c:v>
                </c:pt>
                <c:pt idx="59">
                  <c:v>148.80062001307869</c:v>
                </c:pt>
                <c:pt idx="60">
                  <c:v>132.00054998855157</c:v>
                </c:pt>
                <c:pt idx="61">
                  <c:v>134.4003733354745</c:v>
                </c:pt>
                <c:pt idx="62">
                  <c:v>124.8003466686551</c:v>
                </c:pt>
                <c:pt idx="63">
                  <c:v>120.00033333524522</c:v>
                </c:pt>
                <c:pt idx="64">
                  <c:v>118.93820698863642</c:v>
                </c:pt>
              </c:numCache>
            </c:numRef>
          </c:val>
          <c:smooth val="0"/>
        </c:ser>
        <c:marker val="1"/>
        <c:axId val="66678127"/>
        <c:axId val="63232232"/>
      </c:lineChart>
      <c:lineChart>
        <c:grouping val="standard"/>
        <c:varyColors val="0"/>
        <c:ser>
          <c:idx val="2"/>
          <c:order val="2"/>
          <c:tx>
            <c:strRef>
              <c:f>'Test Report'!$G$9:$G$11</c:f>
              <c:strCache>
                <c:ptCount val="1"/>
                <c:pt idx="0">
                  <c:v>Surface CSG psig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'Test Report'!$G$12:$G$76</c:f>
              <c:numCache>
                <c:ptCount val="65"/>
                <c:pt idx="2">
                  <c:v>80</c:v>
                </c:pt>
                <c:pt idx="3">
                  <c:v>75</c:v>
                </c:pt>
                <c:pt idx="4">
                  <c:v>40</c:v>
                </c:pt>
                <c:pt idx="5">
                  <c:v>30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20</c:v>
                </c:pt>
                <c:pt idx="57">
                  <c:v>40</c:v>
                </c:pt>
                <c:pt idx="58">
                  <c:v>50</c:v>
                </c:pt>
                <c:pt idx="59">
                  <c:v>100</c:v>
                </c:pt>
                <c:pt idx="60">
                  <c:v>130</c:v>
                </c:pt>
                <c:pt idx="61">
                  <c:v>150</c:v>
                </c:pt>
                <c:pt idx="62">
                  <c:v>180</c:v>
                </c:pt>
                <c:pt idx="63">
                  <c:v>200</c:v>
                </c:pt>
                <c:pt idx="64">
                  <c:v>210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'Test Report'!$AA$10:$AA$11</c:f>
              <c:strCache>
                <c:ptCount val="1"/>
                <c:pt idx="0">
                  <c:v>BPD WATER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'Test Report'!$A$12:$A$20</c:f>
              <c:strCache>
                <c:ptCount val="9"/>
                <c:pt idx="0">
                  <c:v>43170.50763888889</c:v>
                </c:pt>
                <c:pt idx="1">
                  <c:v>43170.510416666664</c:v>
                </c:pt>
                <c:pt idx="2">
                  <c:v>43170.520833333336</c:v>
                </c:pt>
                <c:pt idx="3">
                  <c:v>43170.541666666664</c:v>
                </c:pt>
                <c:pt idx="4">
                  <c:v>43170.583333333336</c:v>
                </c:pt>
                <c:pt idx="5">
                  <c:v>43170.62500005787</c:v>
                </c:pt>
                <c:pt idx="6">
                  <c:v>43170.66666678241</c:v>
                </c:pt>
                <c:pt idx="7">
                  <c:v>43170.70833350695</c:v>
                </c:pt>
                <c:pt idx="8">
                  <c:v>43170.750000231485</c:v>
                </c:pt>
              </c:strCache>
            </c:strRef>
          </c:cat>
          <c:val>
            <c:numRef>
              <c:f>'Test Report'!$AA$12:$AA$76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177.60000004135074</c:v>
                </c:pt>
                <c:pt idx="4">
                  <c:v>177.59999997932462</c:v>
                </c:pt>
                <c:pt idx="5">
                  <c:v>0</c:v>
                </c:pt>
                <c:pt idx="6">
                  <c:v>7.199989999984327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2.399996666661428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4.799993333322856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403.1999999530614</c:v>
                </c:pt>
                <c:pt idx="29">
                  <c:v>0</c:v>
                </c:pt>
                <c:pt idx="30">
                  <c:v>48.00000001117587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16.800093333150002</c:v>
                </c:pt>
                <c:pt idx="40">
                  <c:v>69.60019333444228</c:v>
                </c:pt>
                <c:pt idx="41">
                  <c:v>19.200080001687496</c:v>
                </c:pt>
                <c:pt idx="42">
                  <c:v>7.200029999375559</c:v>
                </c:pt>
                <c:pt idx="43">
                  <c:v>4.800020000421867</c:v>
                </c:pt>
                <c:pt idx="44">
                  <c:v>12.000050001054731</c:v>
                </c:pt>
                <c:pt idx="45">
                  <c:v>14.400059998751118</c:v>
                </c:pt>
                <c:pt idx="46">
                  <c:v>4.800020000421867</c:v>
                </c:pt>
                <c:pt idx="47">
                  <c:v>0</c:v>
                </c:pt>
                <c:pt idx="48">
                  <c:v>4.800020000421867</c:v>
                </c:pt>
                <c:pt idx="49">
                  <c:v>2.400010000210976</c:v>
                </c:pt>
                <c:pt idx="50">
                  <c:v>9.60003999916735</c:v>
                </c:pt>
                <c:pt idx="51">
                  <c:v>4.800020000421966</c:v>
                </c:pt>
                <c:pt idx="52">
                  <c:v>2.4000099997917914</c:v>
                </c:pt>
                <c:pt idx="53">
                  <c:v>14.4000600012657</c:v>
                </c:pt>
                <c:pt idx="54">
                  <c:v>4.800020000421881</c:v>
                </c:pt>
                <c:pt idx="55">
                  <c:v>2.4000099997918767</c:v>
                </c:pt>
                <c:pt idx="56">
                  <c:v>4.800020000421867</c:v>
                </c:pt>
                <c:pt idx="57">
                  <c:v>4.800019999583668</c:v>
                </c:pt>
                <c:pt idx="58">
                  <c:v>14.400060001265715</c:v>
                </c:pt>
                <c:pt idx="59">
                  <c:v>16.8000700014766</c:v>
                </c:pt>
                <c:pt idx="60">
                  <c:v>7.200029999375573</c:v>
                </c:pt>
                <c:pt idx="61">
                  <c:v>21.600060000344115</c:v>
                </c:pt>
                <c:pt idx="62">
                  <c:v>0</c:v>
                </c:pt>
                <c:pt idx="63">
                  <c:v>4.800013333409794</c:v>
                </c:pt>
                <c:pt idx="64">
                  <c:v>6.259905630980839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'Test Report'!$AK$9:$AK$11</c:f>
              <c:strCache>
                <c:ptCount val="1"/>
                <c:pt idx="0">
                  <c:v>GAS RATE MCFD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'Test Report'!$A$12:$A$20</c:f>
              <c:strCache>
                <c:ptCount val="9"/>
                <c:pt idx="0">
                  <c:v>43170.50763888889</c:v>
                </c:pt>
                <c:pt idx="1">
                  <c:v>43170.510416666664</c:v>
                </c:pt>
                <c:pt idx="2">
                  <c:v>43170.520833333336</c:v>
                </c:pt>
                <c:pt idx="3">
                  <c:v>43170.541666666664</c:v>
                </c:pt>
                <c:pt idx="4">
                  <c:v>43170.583333333336</c:v>
                </c:pt>
                <c:pt idx="5">
                  <c:v>43170.62500005787</c:v>
                </c:pt>
                <c:pt idx="6">
                  <c:v>43170.66666678241</c:v>
                </c:pt>
                <c:pt idx="7">
                  <c:v>43170.70833350695</c:v>
                </c:pt>
                <c:pt idx="8">
                  <c:v>43170.750000231485</c:v>
                </c:pt>
              </c:strCache>
            </c:strRef>
          </c:cat>
          <c:val>
            <c:numRef>
              <c:f>'Test Report'!$AK$12:$AK$76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243.84000005677342</c:v>
                </c:pt>
                <c:pt idx="4">
                  <c:v>816.4799999049493</c:v>
                </c:pt>
                <c:pt idx="5">
                  <c:v>1244.3982716639548</c:v>
                </c:pt>
                <c:pt idx="6">
                  <c:v>977.9986416645351</c:v>
                </c:pt>
                <c:pt idx="7">
                  <c:v>547.9192389988062</c:v>
                </c:pt>
                <c:pt idx="8">
                  <c:v>425.0394096657406</c:v>
                </c:pt>
                <c:pt idx="9">
                  <c:v>736.5589769983949</c:v>
                </c:pt>
                <c:pt idx="10">
                  <c:v>559.4392229987809</c:v>
                </c:pt>
                <c:pt idx="11">
                  <c:v>665.5190756652162</c:v>
                </c:pt>
                <c:pt idx="12">
                  <c:v>681.359053784163</c:v>
                </c:pt>
                <c:pt idx="13">
                  <c:v>716.159005331772</c:v>
                </c:pt>
                <c:pt idx="14">
                  <c:v>535.9192556654984</c:v>
                </c:pt>
                <c:pt idx="15">
                  <c:v>854.3999999005352</c:v>
                </c:pt>
                <c:pt idx="16">
                  <c:v>986.158630331185</c:v>
                </c:pt>
                <c:pt idx="17">
                  <c:v>896.2547551980467</c:v>
                </c:pt>
                <c:pt idx="18">
                  <c:v>928.4147105313094</c:v>
                </c:pt>
                <c:pt idx="19">
                  <c:v>891.6467615980566</c:v>
                </c:pt>
                <c:pt idx="20">
                  <c:v>961.9186639979048</c:v>
                </c:pt>
                <c:pt idx="21">
                  <c:v>978.4786409978673</c:v>
                </c:pt>
                <c:pt idx="22">
                  <c:v>840.9588319981665</c:v>
                </c:pt>
                <c:pt idx="23">
                  <c:v>898.3187523313773</c:v>
                </c:pt>
                <c:pt idx="24">
                  <c:v>895.1507567313827</c:v>
                </c:pt>
                <c:pt idx="25">
                  <c:v>940.3666939312844</c:v>
                </c:pt>
                <c:pt idx="27">
                  <c:v>0</c:v>
                </c:pt>
                <c:pt idx="28">
                  <c:v>115.19999998658241</c:v>
                </c:pt>
                <c:pt idx="29">
                  <c:v>1022.4000002380438</c:v>
                </c:pt>
                <c:pt idx="30">
                  <c:v>1129.9200002630782</c:v>
                </c:pt>
                <c:pt idx="31">
                  <c:v>933.1199998913731</c:v>
                </c:pt>
                <c:pt idx="32">
                  <c:v>372.4789653765087</c:v>
                </c:pt>
                <c:pt idx="33">
                  <c:v>268.79925327061545</c:v>
                </c:pt>
                <c:pt idx="34">
                  <c:v>968.1573107788885</c:v>
                </c:pt>
                <c:pt idx="35">
                  <c:v>907.4437810797599</c:v>
                </c:pt>
                <c:pt idx="36">
                  <c:v>785.765456720701</c:v>
                </c:pt>
                <c:pt idx="37">
                  <c:v>778.084322658176</c:v>
                </c:pt>
                <c:pt idx="38">
                  <c:v>776.164311991532</c:v>
                </c:pt>
                <c:pt idx="39">
                  <c:v>1045.2058066552613</c:v>
                </c:pt>
                <c:pt idx="40">
                  <c:v>1083.3630093505963</c:v>
                </c:pt>
                <c:pt idx="41">
                  <c:v>1436.4059851262487</c:v>
                </c:pt>
                <c:pt idx="42">
                  <c:v>1517.0463208684273</c:v>
                </c:pt>
                <c:pt idx="43">
                  <c:v>1508.1662841325563</c:v>
                </c:pt>
                <c:pt idx="44">
                  <c:v>1564.326518137496</c:v>
                </c:pt>
                <c:pt idx="45">
                  <c:v>1699.9270828525634</c:v>
                </c:pt>
                <c:pt idx="46">
                  <c:v>1646.406860144712</c:v>
                </c:pt>
                <c:pt idx="47">
                  <c:v>1651.6868818567475</c:v>
                </c:pt>
                <c:pt idx="48">
                  <c:v>1705.9271081499382</c:v>
                </c:pt>
                <c:pt idx="49">
                  <c:v>1682.407010147876</c:v>
                </c:pt>
                <c:pt idx="50">
                  <c:v>1711.2071298515857</c:v>
                </c:pt>
                <c:pt idx="51">
                  <c:v>1894.0878921664746</c:v>
                </c:pt>
                <c:pt idx="52">
                  <c:v>1778.4074098457618</c:v>
                </c:pt>
                <c:pt idx="53">
                  <c:v>2071.4486311820656</c:v>
                </c:pt>
                <c:pt idx="54">
                  <c:v>2061.608590181199</c:v>
                </c:pt>
                <c:pt idx="55">
                  <c:v>2068.568618820594</c:v>
                </c:pt>
                <c:pt idx="56">
                  <c:v>2078.4086601826766</c:v>
                </c:pt>
                <c:pt idx="57">
                  <c:v>2061.1285878212407</c:v>
                </c:pt>
                <c:pt idx="58">
                  <c:v>2451.3702142154566</c:v>
                </c:pt>
                <c:pt idx="59">
                  <c:v>3964.0965173484205</c:v>
                </c:pt>
                <c:pt idx="60">
                  <c:v>3758.1756586740566</c:v>
                </c:pt>
                <c:pt idx="61">
                  <c:v>3789.6105267270464</c:v>
                </c:pt>
                <c:pt idx="62">
                  <c:v>3791.5305320604084</c:v>
                </c:pt>
                <c:pt idx="63">
                  <c:v>3792.010533393749</c:v>
                </c:pt>
                <c:pt idx="64">
                  <c:v>3809.152576451853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'Test Report'!$AQ$10</c:f>
              <c:strCache>
                <c:ptCount val="1"/>
                <c:pt idx="0">
                  <c:v>W/BPD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'Test Report'!$A$12:$A$20</c:f>
              <c:strCache>
                <c:ptCount val="9"/>
                <c:pt idx="0">
                  <c:v>43170.50763888889</c:v>
                </c:pt>
                <c:pt idx="1">
                  <c:v>43170.510416666664</c:v>
                </c:pt>
                <c:pt idx="2">
                  <c:v>43170.520833333336</c:v>
                </c:pt>
                <c:pt idx="3">
                  <c:v>43170.541666666664</c:v>
                </c:pt>
                <c:pt idx="4">
                  <c:v>43170.583333333336</c:v>
                </c:pt>
                <c:pt idx="5">
                  <c:v>43170.62500005787</c:v>
                </c:pt>
                <c:pt idx="6">
                  <c:v>43170.66666678241</c:v>
                </c:pt>
                <c:pt idx="7">
                  <c:v>43170.70833350695</c:v>
                </c:pt>
                <c:pt idx="8">
                  <c:v>43170.750000231485</c:v>
                </c:pt>
              </c:strCache>
            </c:strRef>
          </c:cat>
          <c:val>
            <c:numRef>
              <c:f>'Test Report'!$AQ$12:$AQ$20</c:f>
            </c:numRef>
          </c:val>
          <c:smooth val="0"/>
        </c:ser>
        <c:marker val="1"/>
        <c:axId val="32219177"/>
        <c:axId val="21537138"/>
      </c:lineChart>
      <c:catAx>
        <c:axId val="66678127"/>
        <c:scaling>
          <c:orientation val="minMax"/>
        </c:scaling>
        <c:axPos val="b"/>
        <c:delete val="0"/>
        <c:numFmt formatCode="m/d/yy\ h:mm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52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32232"/>
        <c:crosses val="autoZero"/>
        <c:auto val="0"/>
        <c:lblOffset val="100"/>
        <c:tickLblSkip val="2"/>
        <c:tickMarkSkip val="100"/>
        <c:noMultiLvlLbl val="0"/>
      </c:catAx>
      <c:valAx>
        <c:axId val="63232232"/>
        <c:scaling>
          <c:orientation val="minMax"/>
          <c:max val="4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78127"/>
        <c:crossesAt val="1"/>
        <c:crossBetween val="midCat"/>
        <c:dispUnits/>
        <c:majorUnit val="100"/>
      </c:valAx>
      <c:catAx>
        <c:axId val="32219177"/>
        <c:scaling>
          <c:orientation val="minMax"/>
        </c:scaling>
        <c:axPos val="b"/>
        <c:delete val="1"/>
        <c:majorTickMark val="out"/>
        <c:minorTickMark val="none"/>
        <c:tickLblPos val="nextTo"/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delete val="1"/>
        <c:majorTickMark val="out"/>
        <c:minorTickMark val="none"/>
        <c:tickLblPos val="nextTo"/>
        <c:crossAx val="32219177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2"/>
          <c:y val="0.08875"/>
          <c:w val="0.673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2771775</xdr:colOff>
      <xdr:row>7</xdr:row>
      <xdr:rowOff>9525</xdr:rowOff>
    </xdr:from>
    <xdr:to>
      <xdr:col>3</xdr:col>
      <xdr:colOff>4143375</xdr:colOff>
      <xdr:row>10</xdr:row>
      <xdr:rowOff>57150</xdr:rowOff>
    </xdr:to>
    <xdr:pic>
      <xdr:nvPicPr>
        <xdr:cNvPr id="1" name="Picture 31" descr="pros_logo_tag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3352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1228725</xdr:colOff>
      <xdr:row>4</xdr:row>
      <xdr:rowOff>123825</xdr:rowOff>
    </xdr:from>
    <xdr:to>
      <xdr:col>40</xdr:col>
      <xdr:colOff>2352675</xdr:colOff>
      <xdr:row>7</xdr:row>
      <xdr:rowOff>9525</xdr:rowOff>
    </xdr:to>
    <xdr:pic>
      <xdr:nvPicPr>
        <xdr:cNvPr id="1" name="Picture 31" descr="pros_logo_tag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31675" y="11239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pane ySplit="14" topLeftCell="A74" activePane="bottomLeft" state="frozen"/>
      <selection pane="topLeft" activeCell="A1" sqref="A1"/>
      <selection pane="bottomLeft" activeCell="A88" sqref="A88"/>
    </sheetView>
  </sheetViews>
  <sheetFormatPr defaultColWidth="9.140625" defaultRowHeight="12.75"/>
  <cols>
    <col min="1" max="1" width="13.28125" style="28" bestFit="1" customWidth="1"/>
    <col min="2" max="2" width="11.28125" style="28" customWidth="1"/>
    <col min="3" max="3" width="7.8515625" style="28" customWidth="1"/>
    <col min="4" max="4" width="63.28125" style="26" customWidth="1"/>
    <col min="5" max="16384" width="9.140625" style="26" customWidth="1"/>
  </cols>
  <sheetData>
    <row r="1" spans="1:4" s="29" customFormat="1" ht="29.25">
      <c r="A1" s="353" t="s">
        <v>70</v>
      </c>
      <c r="B1" s="353"/>
      <c r="C1" s="353"/>
      <c r="D1" s="353"/>
    </row>
    <row r="2" spans="1:4" ht="19.5" customHeight="1">
      <c r="A2" s="354" t="s">
        <v>82</v>
      </c>
      <c r="B2" s="354"/>
      <c r="C2" s="354"/>
      <c r="D2" s="354"/>
    </row>
    <row r="3" spans="1:4" s="29" customFormat="1" ht="15.75">
      <c r="A3" s="355" t="s">
        <v>1</v>
      </c>
      <c r="B3" s="355"/>
      <c r="C3" s="355"/>
      <c r="D3" s="355"/>
    </row>
    <row r="4" spans="1:4" ht="8.25" customHeight="1">
      <c r="A4" s="61"/>
      <c r="B4" s="61"/>
      <c r="C4" s="61"/>
      <c r="D4" s="62"/>
    </row>
    <row r="5" spans="1:4" ht="15.75">
      <c r="A5" s="114" t="s">
        <v>2</v>
      </c>
      <c r="B5" s="133" t="s">
        <v>155</v>
      </c>
      <c r="C5" s="63"/>
      <c r="D5" s="63"/>
    </row>
    <row r="6" spans="1:4" ht="15.75">
      <c r="A6" s="114" t="s">
        <v>67</v>
      </c>
      <c r="B6" s="133" t="s">
        <v>81</v>
      </c>
      <c r="C6" s="63"/>
      <c r="D6" s="69"/>
    </row>
    <row r="7" spans="1:4" ht="15.75">
      <c r="A7" s="114" t="s">
        <v>3</v>
      </c>
      <c r="B7" s="133" t="s">
        <v>89</v>
      </c>
      <c r="C7" s="63"/>
      <c r="D7" s="63"/>
    </row>
    <row r="8" spans="1:4" ht="15.75">
      <c r="A8" s="114" t="s">
        <v>4</v>
      </c>
      <c r="B8" s="253" t="s">
        <v>90</v>
      </c>
      <c r="C8" s="64"/>
      <c r="D8" s="64"/>
    </row>
    <row r="9" spans="1:4" ht="15.75">
      <c r="A9" s="114" t="s">
        <v>5</v>
      </c>
      <c r="B9" s="134" t="s">
        <v>88</v>
      </c>
      <c r="C9" s="65"/>
      <c r="D9" s="65"/>
    </row>
    <row r="10" spans="1:4" ht="15.75">
      <c r="A10" s="115" t="s">
        <v>6</v>
      </c>
      <c r="B10" s="364" t="s">
        <v>210</v>
      </c>
      <c r="C10" s="365"/>
      <c r="D10" s="135"/>
    </row>
    <row r="11" spans="1:4" ht="13.5" thickBot="1">
      <c r="A11" s="66"/>
      <c r="B11" s="66"/>
      <c r="C11" s="66"/>
      <c r="D11" s="67"/>
    </row>
    <row r="12" spans="1:4" s="29" customFormat="1" ht="13.5" thickTop="1">
      <c r="A12" s="191" t="s">
        <v>7</v>
      </c>
      <c r="B12" s="192"/>
      <c r="C12" s="192"/>
      <c r="D12" s="193"/>
    </row>
    <row r="13" spans="1:4" s="29" customFormat="1" ht="14.25" customHeight="1">
      <c r="A13" s="194" t="s">
        <v>8</v>
      </c>
      <c r="B13" s="356" t="s">
        <v>0</v>
      </c>
      <c r="C13" s="357"/>
      <c r="D13" s="358"/>
    </row>
    <row r="14" spans="1:4" s="29" customFormat="1" ht="12" customHeight="1" thickBot="1">
      <c r="A14" s="195" t="s">
        <v>9</v>
      </c>
      <c r="B14" s="196"/>
      <c r="C14" s="196"/>
      <c r="D14" s="197"/>
    </row>
    <row r="15" spans="1:4" s="29" customFormat="1" ht="18" customHeight="1" thickTop="1">
      <c r="A15" s="221">
        <v>43170</v>
      </c>
      <c r="B15" s="359"/>
      <c r="C15" s="360"/>
      <c r="D15" s="361"/>
    </row>
    <row r="16" spans="1:4" s="27" customFormat="1" ht="15.75" customHeight="1">
      <c r="A16" s="198">
        <v>0.2916666666666667</v>
      </c>
      <c r="B16" s="349" t="s">
        <v>85</v>
      </c>
      <c r="C16" s="349"/>
      <c r="D16" s="349"/>
    </row>
    <row r="17" spans="1:4" s="27" customFormat="1" ht="15.75" customHeight="1">
      <c r="A17" s="198">
        <v>0.2986111111111111</v>
      </c>
      <c r="B17" s="349" t="s">
        <v>86</v>
      </c>
      <c r="C17" s="349"/>
      <c r="D17" s="349"/>
    </row>
    <row r="18" spans="1:4" s="27" customFormat="1" ht="15.75" customHeight="1">
      <c r="A18" s="198">
        <v>0.3020833333333333</v>
      </c>
      <c r="B18" s="350" t="s">
        <v>91</v>
      </c>
      <c r="C18" s="351"/>
      <c r="D18" s="352"/>
    </row>
    <row r="19" spans="1:4" s="27" customFormat="1" ht="15.75" customHeight="1">
      <c r="A19" s="198">
        <v>0.4166666666666667</v>
      </c>
      <c r="B19" s="350" t="s">
        <v>96</v>
      </c>
      <c r="C19" s="362"/>
      <c r="D19" s="363"/>
    </row>
    <row r="20" spans="1:4" s="27" customFormat="1" ht="15.75" customHeight="1">
      <c r="A20" s="198">
        <v>0.4444444444444444</v>
      </c>
      <c r="B20" s="349" t="s">
        <v>92</v>
      </c>
      <c r="C20" s="349"/>
      <c r="D20" s="349"/>
    </row>
    <row r="21" spans="1:4" s="27" customFormat="1" ht="15.75" customHeight="1">
      <c r="A21" s="198">
        <v>0.47222222222222227</v>
      </c>
      <c r="B21" s="349" t="s">
        <v>93</v>
      </c>
      <c r="C21" s="349"/>
      <c r="D21" s="349"/>
    </row>
    <row r="22" spans="1:4" s="27" customFormat="1" ht="15.75" customHeight="1">
      <c r="A22" s="198">
        <v>0.4756944444444444</v>
      </c>
      <c r="B22" s="350" t="s">
        <v>101</v>
      </c>
      <c r="C22" s="362"/>
      <c r="D22" s="363"/>
    </row>
    <row r="23" spans="1:4" s="27" customFormat="1" ht="15.75" customHeight="1">
      <c r="A23" s="198">
        <v>0.5076388888888889</v>
      </c>
      <c r="B23" s="349" t="s">
        <v>102</v>
      </c>
      <c r="C23" s="349"/>
      <c r="D23" s="349"/>
    </row>
    <row r="24" spans="1:4" s="27" customFormat="1" ht="15.75" customHeight="1">
      <c r="A24" s="198">
        <v>0.5208333333333334</v>
      </c>
      <c r="B24" s="349" t="s">
        <v>87</v>
      </c>
      <c r="C24" s="349"/>
      <c r="D24" s="349"/>
    </row>
    <row r="25" spans="1:4" s="27" customFormat="1" ht="15.75" customHeight="1">
      <c r="A25" s="198">
        <v>0.5243055555555556</v>
      </c>
      <c r="B25" s="349" t="s">
        <v>94</v>
      </c>
      <c r="C25" s="349"/>
      <c r="D25" s="349"/>
    </row>
    <row r="26" spans="1:4" s="27" customFormat="1" ht="15.75" customHeight="1">
      <c r="A26" s="198">
        <v>0.53125</v>
      </c>
      <c r="B26" s="349" t="s">
        <v>95</v>
      </c>
      <c r="C26" s="349"/>
      <c r="D26" s="349"/>
    </row>
    <row r="27" spans="1:4" s="27" customFormat="1" ht="15.75" customHeight="1">
      <c r="A27" s="198">
        <v>0.5416666666666666</v>
      </c>
      <c r="B27" s="350" t="s">
        <v>110</v>
      </c>
      <c r="C27" s="351"/>
      <c r="D27" s="352"/>
    </row>
    <row r="28" spans="1:4" s="27" customFormat="1" ht="15.75" customHeight="1">
      <c r="A28" s="198">
        <v>0.5625</v>
      </c>
      <c r="B28" s="349" t="s">
        <v>107</v>
      </c>
      <c r="C28" s="349"/>
      <c r="D28" s="349"/>
    </row>
    <row r="29" spans="1:4" s="27" customFormat="1" ht="15.75" customHeight="1">
      <c r="A29" s="198">
        <v>0.6666666666666666</v>
      </c>
      <c r="B29" s="349" t="s">
        <v>108</v>
      </c>
      <c r="C29" s="349"/>
      <c r="D29" s="349"/>
    </row>
    <row r="30" spans="1:4" s="27" customFormat="1" ht="15.75" customHeight="1">
      <c r="A30" s="198">
        <v>0.7118055555555555</v>
      </c>
      <c r="B30" s="350" t="s">
        <v>109</v>
      </c>
      <c r="C30" s="351"/>
      <c r="D30" s="352"/>
    </row>
    <row r="31" spans="1:4" s="27" customFormat="1" ht="18.75" customHeight="1">
      <c r="A31" s="198">
        <v>0.75</v>
      </c>
      <c r="B31" s="350" t="s">
        <v>114</v>
      </c>
      <c r="C31" s="351"/>
      <c r="D31" s="352"/>
    </row>
    <row r="32" spans="1:4" s="27" customFormat="1" ht="15.75" customHeight="1">
      <c r="A32" s="198">
        <v>0.7708333333333334</v>
      </c>
      <c r="B32" s="349" t="s">
        <v>107</v>
      </c>
      <c r="C32" s="349"/>
      <c r="D32" s="349"/>
    </row>
    <row r="33" spans="1:4" s="27" customFormat="1" ht="15.75" customHeight="1">
      <c r="A33" s="198">
        <v>0.8347222222222223</v>
      </c>
      <c r="B33" s="349" t="s">
        <v>115</v>
      </c>
      <c r="C33" s="349"/>
      <c r="D33" s="349"/>
    </row>
    <row r="34" spans="1:6" s="27" customFormat="1" ht="15.75" customHeight="1">
      <c r="A34" s="198">
        <v>0.84375</v>
      </c>
      <c r="B34" s="350" t="s">
        <v>128</v>
      </c>
      <c r="C34" s="351"/>
      <c r="D34" s="352"/>
      <c r="E34" s="204"/>
      <c r="F34" s="203"/>
    </row>
    <row r="35" spans="1:4" s="27" customFormat="1" ht="15.75" customHeight="1">
      <c r="A35" s="198">
        <v>0.9895833333333334</v>
      </c>
      <c r="B35" s="350" t="s">
        <v>128</v>
      </c>
      <c r="C35" s="351"/>
      <c r="D35" s="352"/>
    </row>
    <row r="36" spans="1:4" s="27" customFormat="1" ht="15.75" customHeight="1">
      <c r="A36" s="221">
        <v>43171</v>
      </c>
      <c r="B36" s="349"/>
      <c r="C36" s="349"/>
      <c r="D36" s="349"/>
    </row>
    <row r="37" spans="1:4" s="27" customFormat="1" ht="15.75" customHeight="1">
      <c r="A37" s="198">
        <v>0.003472222222222222</v>
      </c>
      <c r="B37" s="349" t="s">
        <v>117</v>
      </c>
      <c r="C37" s="349"/>
      <c r="D37" s="349"/>
    </row>
    <row r="38" spans="1:4" s="27" customFormat="1" ht="15.75" customHeight="1">
      <c r="A38" s="198">
        <v>0.15972222222222224</v>
      </c>
      <c r="B38" s="350" t="s">
        <v>128</v>
      </c>
      <c r="C38" s="351"/>
      <c r="D38" s="352"/>
    </row>
    <row r="39" spans="1:4" s="27" customFormat="1" ht="15.75" customHeight="1">
      <c r="A39" s="198">
        <v>0.17013888888888887</v>
      </c>
      <c r="B39" s="349" t="s">
        <v>119</v>
      </c>
      <c r="C39" s="349"/>
      <c r="D39" s="349"/>
    </row>
    <row r="40" spans="1:4" s="27" customFormat="1" ht="15.75" customHeight="1">
      <c r="A40" s="198">
        <v>0.25</v>
      </c>
      <c r="B40" s="350" t="s">
        <v>123</v>
      </c>
      <c r="C40" s="351"/>
      <c r="D40" s="352"/>
    </row>
    <row r="41" spans="1:4" s="27" customFormat="1" ht="15.75" customHeight="1">
      <c r="A41" s="198">
        <v>0.2569444444444445</v>
      </c>
      <c r="B41" s="349" t="s">
        <v>124</v>
      </c>
      <c r="C41" s="349"/>
      <c r="D41" s="349"/>
    </row>
    <row r="42" spans="1:4" s="27" customFormat="1" ht="15.75" customHeight="1">
      <c r="A42" s="198">
        <v>0.3229166666666667</v>
      </c>
      <c r="B42" s="350" t="s">
        <v>127</v>
      </c>
      <c r="C42" s="351"/>
      <c r="D42" s="352"/>
    </row>
    <row r="43" spans="1:4" s="27" customFormat="1" ht="15.75" customHeight="1">
      <c r="A43" s="198">
        <v>0.3333333333333333</v>
      </c>
      <c r="B43" s="349" t="s">
        <v>129</v>
      </c>
      <c r="C43" s="349"/>
      <c r="D43" s="349"/>
    </row>
    <row r="44" spans="1:4" s="27" customFormat="1" ht="15.75" customHeight="1">
      <c r="A44" s="198">
        <v>0.4583333333333333</v>
      </c>
      <c r="B44" s="349" t="s">
        <v>156</v>
      </c>
      <c r="C44" s="349"/>
      <c r="D44" s="349"/>
    </row>
    <row r="45" spans="1:4" s="27" customFormat="1" ht="15.75" customHeight="1">
      <c r="A45" s="198"/>
      <c r="B45" s="349"/>
      <c r="C45" s="349"/>
      <c r="D45" s="349"/>
    </row>
    <row r="46" spans="1:4" s="27" customFormat="1" ht="15.75" customHeight="1">
      <c r="A46" s="221">
        <v>43172</v>
      </c>
      <c r="B46" s="349"/>
      <c r="C46" s="349"/>
      <c r="D46" s="349"/>
    </row>
    <row r="47" spans="1:4" s="27" customFormat="1" ht="15.75" customHeight="1">
      <c r="A47" s="198">
        <v>0.2916666666666667</v>
      </c>
      <c r="B47" s="349" t="s">
        <v>85</v>
      </c>
      <c r="C47" s="349"/>
      <c r="D47" s="349"/>
    </row>
    <row r="48" spans="1:4" s="27" customFormat="1" ht="15.75" customHeight="1">
      <c r="A48" s="198">
        <v>0.3125</v>
      </c>
      <c r="B48" s="349" t="s">
        <v>140</v>
      </c>
      <c r="C48" s="349"/>
      <c r="D48" s="349"/>
    </row>
    <row r="49" spans="1:4" s="27" customFormat="1" ht="15.75" customHeight="1">
      <c r="A49" s="198">
        <v>0.3229166666666667</v>
      </c>
      <c r="B49" s="349" t="s">
        <v>141</v>
      </c>
      <c r="C49" s="349"/>
      <c r="D49" s="349"/>
    </row>
    <row r="50" spans="1:4" s="27" customFormat="1" ht="15.75" customHeight="1">
      <c r="A50" s="198">
        <v>0.37847222222222227</v>
      </c>
      <c r="B50" s="349" t="s">
        <v>142</v>
      </c>
      <c r="C50" s="349"/>
      <c r="D50" s="349"/>
    </row>
    <row r="51" spans="1:4" s="27" customFormat="1" ht="15.75" customHeight="1">
      <c r="A51" s="198">
        <v>0.3888888888888889</v>
      </c>
      <c r="B51" s="349" t="s">
        <v>143</v>
      </c>
      <c r="C51" s="349"/>
      <c r="D51" s="349"/>
    </row>
    <row r="52" spans="1:4" s="27" customFormat="1" ht="15.75" customHeight="1">
      <c r="A52" s="198">
        <v>0.3923611111111111</v>
      </c>
      <c r="B52" s="349" t="s">
        <v>145</v>
      </c>
      <c r="C52" s="349"/>
      <c r="D52" s="349"/>
    </row>
    <row r="53" spans="1:4" s="27" customFormat="1" ht="15.75" customHeight="1">
      <c r="A53" s="198">
        <v>0.3993055555555556</v>
      </c>
      <c r="B53" s="349" t="s">
        <v>146</v>
      </c>
      <c r="C53" s="349"/>
      <c r="D53" s="349"/>
    </row>
    <row r="54" spans="1:4" s="27" customFormat="1" ht="15.75" customHeight="1">
      <c r="A54" s="198">
        <v>0.4444444444444444</v>
      </c>
      <c r="B54" s="349" t="s">
        <v>144</v>
      </c>
      <c r="C54" s="349"/>
      <c r="D54" s="349"/>
    </row>
    <row r="55" spans="1:4" s="27" customFormat="1" ht="15.75" customHeight="1">
      <c r="A55" s="198">
        <v>0.46875</v>
      </c>
      <c r="B55" s="349" t="s">
        <v>147</v>
      </c>
      <c r="C55" s="349"/>
      <c r="D55" s="349"/>
    </row>
    <row r="56" spans="1:4" s="27" customFormat="1" ht="15.75" customHeight="1">
      <c r="A56" s="198">
        <v>0.4895833333333333</v>
      </c>
      <c r="B56" s="350" t="s">
        <v>148</v>
      </c>
      <c r="C56" s="351"/>
      <c r="D56" s="352"/>
    </row>
    <row r="57" spans="1:4" s="27" customFormat="1" ht="15.75" customHeight="1">
      <c r="A57" s="198">
        <v>0.5208333333333334</v>
      </c>
      <c r="B57" s="349" t="s">
        <v>149</v>
      </c>
      <c r="C57" s="349"/>
      <c r="D57" s="349"/>
    </row>
    <row r="58" spans="1:4" s="27" customFormat="1" ht="15.75" customHeight="1">
      <c r="A58" s="198">
        <v>0.6458333333333334</v>
      </c>
      <c r="B58" s="349" t="s">
        <v>151</v>
      </c>
      <c r="C58" s="349"/>
      <c r="D58" s="349"/>
    </row>
    <row r="59" spans="1:4" s="27" customFormat="1" ht="15.75" customHeight="1">
      <c r="A59" s="198">
        <v>0.7083333333333334</v>
      </c>
      <c r="B59" s="349" t="s">
        <v>152</v>
      </c>
      <c r="C59" s="349"/>
      <c r="D59" s="349"/>
    </row>
    <row r="60" spans="1:4" s="27" customFormat="1" ht="15.75" customHeight="1">
      <c r="A60" s="198">
        <v>0.7118055555555555</v>
      </c>
      <c r="B60" s="349" t="s">
        <v>157</v>
      </c>
      <c r="C60" s="349"/>
      <c r="D60" s="349"/>
    </row>
    <row r="61" spans="1:4" s="27" customFormat="1" ht="15.75" customHeight="1">
      <c r="A61" s="198">
        <v>0.75</v>
      </c>
      <c r="B61" s="349" t="s">
        <v>161</v>
      </c>
      <c r="C61" s="349"/>
      <c r="D61" s="349"/>
    </row>
    <row r="62" spans="1:4" s="27" customFormat="1" ht="15.75" customHeight="1">
      <c r="A62" s="198">
        <v>0.7569444444444445</v>
      </c>
      <c r="B62" s="349" t="s">
        <v>162</v>
      </c>
      <c r="C62" s="349"/>
      <c r="D62" s="349"/>
    </row>
    <row r="63" spans="1:4" s="27" customFormat="1" ht="15.75" customHeight="1">
      <c r="A63" s="198">
        <v>0.78125</v>
      </c>
      <c r="B63" s="349" t="s">
        <v>168</v>
      </c>
      <c r="C63" s="349"/>
      <c r="D63" s="349"/>
    </row>
    <row r="64" spans="1:4" s="27" customFormat="1" ht="15.75" customHeight="1">
      <c r="A64" s="198">
        <v>0.8333333333333334</v>
      </c>
      <c r="B64" s="349" t="s">
        <v>152</v>
      </c>
      <c r="C64" s="349"/>
      <c r="D64" s="349"/>
    </row>
    <row r="65" spans="1:4" s="27" customFormat="1" ht="15.75" customHeight="1">
      <c r="A65" s="198">
        <v>0.9201388888888888</v>
      </c>
      <c r="B65" s="349" t="s">
        <v>171</v>
      </c>
      <c r="C65" s="349"/>
      <c r="D65" s="349"/>
    </row>
    <row r="66" spans="1:4" s="27" customFormat="1" ht="15.75" customHeight="1">
      <c r="A66" s="198">
        <v>0.9270833333333334</v>
      </c>
      <c r="B66" s="349" t="s">
        <v>172</v>
      </c>
      <c r="C66" s="349"/>
      <c r="D66" s="349"/>
    </row>
    <row r="67" spans="1:4" s="27" customFormat="1" ht="15.75" customHeight="1">
      <c r="A67" s="221">
        <v>43173</v>
      </c>
      <c r="B67" s="349"/>
      <c r="C67" s="349"/>
      <c r="D67" s="349"/>
    </row>
    <row r="68" spans="1:4" s="27" customFormat="1" ht="15.75" customHeight="1">
      <c r="A68" s="198">
        <v>0.017361111111111112</v>
      </c>
      <c r="B68" s="349" t="s">
        <v>162</v>
      </c>
      <c r="C68" s="349"/>
      <c r="D68" s="349"/>
    </row>
    <row r="69" spans="1:4" s="27" customFormat="1" ht="15.75" customHeight="1">
      <c r="A69" s="198">
        <v>0.10416666666666667</v>
      </c>
      <c r="B69" s="349" t="s">
        <v>162</v>
      </c>
      <c r="C69" s="349"/>
      <c r="D69" s="349"/>
    </row>
    <row r="70" spans="1:4" s="27" customFormat="1" ht="15.75" customHeight="1">
      <c r="A70" s="198">
        <v>0.17708333333333334</v>
      </c>
      <c r="B70" s="349" t="s">
        <v>175</v>
      </c>
      <c r="C70" s="349"/>
      <c r="D70" s="349"/>
    </row>
    <row r="71" spans="1:4" s="27" customFormat="1" ht="15.75" customHeight="1">
      <c r="A71" s="198">
        <v>0.25</v>
      </c>
      <c r="B71" s="349" t="s">
        <v>187</v>
      </c>
      <c r="C71" s="349"/>
      <c r="D71" s="349"/>
    </row>
    <row r="72" spans="1:4" s="27" customFormat="1" ht="15.75" customHeight="1">
      <c r="A72" s="198">
        <v>0.25</v>
      </c>
      <c r="B72" s="350" t="s">
        <v>123</v>
      </c>
      <c r="C72" s="351"/>
      <c r="D72" s="352"/>
    </row>
    <row r="73" spans="1:4" s="27" customFormat="1" ht="15.75" customHeight="1">
      <c r="A73" s="198">
        <v>0.28125</v>
      </c>
      <c r="B73" s="350" t="s">
        <v>183</v>
      </c>
      <c r="C73" s="351"/>
      <c r="D73" s="352"/>
    </row>
    <row r="74" spans="1:4" s="27" customFormat="1" ht="15.75" customHeight="1">
      <c r="A74" s="198">
        <v>0.3368055555555556</v>
      </c>
      <c r="B74" s="349" t="s">
        <v>184</v>
      </c>
      <c r="C74" s="349"/>
      <c r="D74" s="349"/>
    </row>
    <row r="75" spans="1:4" s="27" customFormat="1" ht="15.75" customHeight="1">
      <c r="A75" s="198">
        <v>0.3645833333333333</v>
      </c>
      <c r="B75" s="349" t="s">
        <v>188</v>
      </c>
      <c r="C75" s="349"/>
      <c r="D75" s="349"/>
    </row>
    <row r="76" spans="1:4" s="27" customFormat="1" ht="15.75" customHeight="1">
      <c r="A76" s="198">
        <v>0.4270833333333333</v>
      </c>
      <c r="B76" s="349" t="s">
        <v>193</v>
      </c>
      <c r="C76" s="349"/>
      <c r="D76" s="349"/>
    </row>
    <row r="77" spans="1:4" s="27" customFormat="1" ht="15.75" customHeight="1">
      <c r="A77" s="198">
        <v>0.4375</v>
      </c>
      <c r="B77" s="349" t="s">
        <v>192</v>
      </c>
      <c r="C77" s="349"/>
      <c r="D77" s="349"/>
    </row>
    <row r="78" spans="1:4" s="27" customFormat="1" ht="15.75" customHeight="1">
      <c r="A78" s="198">
        <v>0.4618055555555556</v>
      </c>
      <c r="B78" s="349" t="s">
        <v>191</v>
      </c>
      <c r="C78" s="349"/>
      <c r="D78" s="349"/>
    </row>
    <row r="79" spans="1:4" s="27" customFormat="1" ht="15.75" customHeight="1">
      <c r="A79" s="198">
        <v>0.49513888888888885</v>
      </c>
      <c r="B79" s="349" t="s">
        <v>195</v>
      </c>
      <c r="C79" s="349"/>
      <c r="D79" s="349"/>
    </row>
    <row r="80" spans="1:4" s="27" customFormat="1" ht="15.75" customHeight="1">
      <c r="A80" s="198">
        <v>0.5208333333333334</v>
      </c>
      <c r="B80" s="349" t="s">
        <v>162</v>
      </c>
      <c r="C80" s="349"/>
      <c r="D80" s="349"/>
    </row>
    <row r="81" spans="1:4" s="27" customFormat="1" ht="15.75" customHeight="1">
      <c r="A81" s="198">
        <v>0.6180555555555556</v>
      </c>
      <c r="B81" s="350" t="s">
        <v>201</v>
      </c>
      <c r="C81" s="351"/>
      <c r="D81" s="352"/>
    </row>
    <row r="82" spans="1:4" s="27" customFormat="1" ht="15.75" customHeight="1">
      <c r="A82" s="198">
        <v>0.6979166666666666</v>
      </c>
      <c r="B82" s="349" t="s">
        <v>203</v>
      </c>
      <c r="C82" s="349"/>
      <c r="D82" s="349"/>
    </row>
    <row r="83" spans="1:4" s="27" customFormat="1" ht="15.75" customHeight="1">
      <c r="A83" s="198">
        <v>0.71875</v>
      </c>
      <c r="B83" s="349" t="s">
        <v>204</v>
      </c>
      <c r="C83" s="349"/>
      <c r="D83" s="349"/>
    </row>
    <row r="84" spans="1:4" s="27" customFormat="1" ht="15.75" customHeight="1">
      <c r="A84" s="198">
        <v>0.7395833333333334</v>
      </c>
      <c r="B84" s="349" t="s">
        <v>207</v>
      </c>
      <c r="C84" s="349"/>
      <c r="D84" s="349"/>
    </row>
    <row r="85" spans="1:4" s="27" customFormat="1" ht="15.75" customHeight="1">
      <c r="A85" s="198">
        <v>0.7402777777777777</v>
      </c>
      <c r="B85" s="349" t="s">
        <v>208</v>
      </c>
      <c r="C85" s="349"/>
      <c r="D85" s="349"/>
    </row>
    <row r="86" spans="1:4" s="27" customFormat="1" ht="15.75" customHeight="1">
      <c r="A86" s="198">
        <v>0.7708333333333334</v>
      </c>
      <c r="B86" s="349" t="s">
        <v>209</v>
      </c>
      <c r="C86" s="349"/>
      <c r="D86" s="349"/>
    </row>
  </sheetData>
  <sheetProtection/>
  <mergeCells count="77">
    <mergeCell ref="B84:D84"/>
    <mergeCell ref="B85:D85"/>
    <mergeCell ref="B86:D86"/>
    <mergeCell ref="B78:D78"/>
    <mergeCell ref="B79:D79"/>
    <mergeCell ref="B80:D80"/>
    <mergeCell ref="B81:D81"/>
    <mergeCell ref="B82:D82"/>
    <mergeCell ref="B83:D83"/>
    <mergeCell ref="B64:D64"/>
    <mergeCell ref="B10:C10"/>
    <mergeCell ref="B62:D62"/>
    <mergeCell ref="B76:D76"/>
    <mergeCell ref="B77:D77"/>
    <mergeCell ref="B53:D53"/>
    <mergeCell ref="B70:D70"/>
    <mergeCell ref="B71:D71"/>
    <mergeCell ref="B72:D72"/>
    <mergeCell ref="B73:D73"/>
    <mergeCell ref="B74:D74"/>
    <mergeCell ref="B75:D75"/>
    <mergeCell ref="B18:D18"/>
    <mergeCell ref="B65:D65"/>
    <mergeCell ref="B66:D66"/>
    <mergeCell ref="B67:D67"/>
    <mergeCell ref="B68:D68"/>
    <mergeCell ref="B69:D69"/>
    <mergeCell ref="B58:D58"/>
    <mergeCell ref="B59:D59"/>
    <mergeCell ref="B20:D20"/>
    <mergeCell ref="B25:D25"/>
    <mergeCell ref="B60:D60"/>
    <mergeCell ref="B61:D61"/>
    <mergeCell ref="B33:D33"/>
    <mergeCell ref="B63:D63"/>
    <mergeCell ref="B22:D22"/>
    <mergeCell ref="B23:D23"/>
    <mergeCell ref="B24:D24"/>
    <mergeCell ref="B34:D34"/>
    <mergeCell ref="B21:D21"/>
    <mergeCell ref="B37:D37"/>
    <mergeCell ref="B38:D38"/>
    <mergeCell ref="B39:D39"/>
    <mergeCell ref="B15:D15"/>
    <mergeCell ref="B19:D19"/>
    <mergeCell ref="B30:D30"/>
    <mergeCell ref="B27:D27"/>
    <mergeCell ref="B17:D17"/>
    <mergeCell ref="B26:D26"/>
    <mergeCell ref="B57:D57"/>
    <mergeCell ref="B47:D47"/>
    <mergeCell ref="B48:D48"/>
    <mergeCell ref="B49:D49"/>
    <mergeCell ref="B50:D50"/>
    <mergeCell ref="A1:D1"/>
    <mergeCell ref="A2:D2"/>
    <mergeCell ref="A3:D3"/>
    <mergeCell ref="B13:D13"/>
    <mergeCell ref="B16:D16"/>
    <mergeCell ref="B28:D28"/>
    <mergeCell ref="B29:D29"/>
    <mergeCell ref="B52:D52"/>
    <mergeCell ref="B42:D42"/>
    <mergeCell ref="B43:D43"/>
    <mergeCell ref="B44:D44"/>
    <mergeCell ref="B45:D45"/>
    <mergeCell ref="B35:D35"/>
    <mergeCell ref="B36:D36"/>
    <mergeCell ref="B55:D55"/>
    <mergeCell ref="B56:D56"/>
    <mergeCell ref="B31:D31"/>
    <mergeCell ref="B32:D32"/>
    <mergeCell ref="B40:D40"/>
    <mergeCell ref="B41:D41"/>
    <mergeCell ref="B51:D51"/>
    <mergeCell ref="B46:D46"/>
    <mergeCell ref="B54:D54"/>
  </mergeCells>
  <printOptions gridLines="1"/>
  <pageMargins left="0.75" right="0.5" top="0.77" bottom="1" header="0.25" footer="0.5"/>
  <pageSetup horizontalDpi="300" verticalDpi="300" orientation="portrait" scale="99" r:id="rId2"/>
  <headerFooter alignWithMargins="0">
    <oddFooter>&amp;CPage &amp;P</oddFoot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90" zoomScaleNormal="90" zoomScalePageLayoutView="0" workbookViewId="0" topLeftCell="A1">
      <pane xSplit="1" ySplit="11" topLeftCell="B6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0" sqref="A80"/>
    </sheetView>
  </sheetViews>
  <sheetFormatPr defaultColWidth="9.140625" defaultRowHeight="12.75"/>
  <cols>
    <col min="1" max="1" width="14.00390625" style="32" customWidth="1"/>
    <col min="2" max="2" width="14.421875" style="33" customWidth="1"/>
    <col min="3" max="3" width="10.140625" style="16" bestFit="1" customWidth="1"/>
    <col min="4" max="4" width="6.28125" style="17" customWidth="1"/>
    <col min="5" max="6" width="6.8515625" style="16" customWidth="1"/>
    <col min="7" max="7" width="5.7109375" style="17" customWidth="1"/>
    <col min="8" max="9" width="9.28125" style="18" customWidth="1"/>
    <col min="10" max="10" width="11.8515625" style="17" bestFit="1" customWidth="1"/>
    <col min="11" max="11" width="8.00390625" style="18" customWidth="1"/>
    <col min="12" max="12" width="13.00390625" style="19" customWidth="1"/>
    <col min="13" max="13" width="9.140625" style="18" customWidth="1"/>
    <col min="14" max="14" width="6.00390625" style="18" customWidth="1"/>
    <col min="15" max="15" width="6.57421875" style="43" customWidth="1"/>
    <col min="16" max="16" width="9.140625" style="18" customWidth="1"/>
    <col min="17" max="17" width="6.00390625" style="18" customWidth="1"/>
    <col min="18" max="18" width="6.57421875" style="43" customWidth="1"/>
    <col min="19" max="19" width="9.57421875" style="54" bestFit="1" customWidth="1"/>
    <col min="20" max="20" width="8.57421875" style="20" bestFit="1" customWidth="1"/>
    <col min="21" max="21" width="9.00390625" style="220" customWidth="1"/>
    <col min="22" max="22" width="8.421875" style="55" customWidth="1"/>
    <col min="23" max="23" width="8.57421875" style="21" bestFit="1" customWidth="1"/>
    <col min="24" max="24" width="5.7109375" style="22" customWidth="1"/>
    <col min="25" max="25" width="8.57421875" style="35" bestFit="1" customWidth="1"/>
    <col min="26" max="26" width="8.8515625" style="35" customWidth="1"/>
    <col min="27" max="27" width="8.7109375" style="35" bestFit="1" customWidth="1"/>
    <col min="28" max="28" width="10.28125" style="35" customWidth="1"/>
    <col min="29" max="29" width="9.7109375" style="37" customWidth="1"/>
    <col min="30" max="30" width="8.7109375" style="39" bestFit="1" customWidth="1"/>
    <col min="31" max="31" width="9.140625" style="39" bestFit="1" customWidth="1"/>
    <col min="32" max="33" width="7.00390625" style="42" customWidth="1"/>
    <col min="34" max="34" width="6.57421875" style="23" customWidth="1"/>
    <col min="35" max="35" width="8.00390625" style="24" customWidth="1"/>
    <col min="36" max="36" width="10.8515625" style="24" customWidth="1"/>
    <col min="37" max="37" width="9.7109375" style="45" customWidth="1"/>
    <col min="38" max="38" width="12.140625" style="46" bestFit="1" customWidth="1"/>
    <col min="39" max="39" width="9.57421875" style="33" customWidth="1"/>
    <col min="40" max="40" width="10.140625" style="33" customWidth="1"/>
    <col min="41" max="41" width="39.7109375" style="25" customWidth="1"/>
    <col min="43" max="43" width="0" style="0" hidden="1" customWidth="1"/>
  </cols>
  <sheetData>
    <row r="1" spans="1:40" ht="27" customHeight="1">
      <c r="A1" s="1"/>
      <c r="B1" s="3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8"/>
      <c r="P1" s="2"/>
      <c r="Q1" s="2"/>
      <c r="R1" s="58"/>
      <c r="S1" s="38"/>
      <c r="T1" s="4"/>
      <c r="U1" s="70"/>
      <c r="V1" s="71"/>
      <c r="W1" s="70"/>
      <c r="X1" s="68" t="s">
        <v>70</v>
      </c>
      <c r="Y1" s="72"/>
      <c r="Z1" s="72"/>
      <c r="AA1" s="72"/>
      <c r="AB1" s="72"/>
      <c r="AC1" s="36"/>
      <c r="AD1" s="38"/>
      <c r="AE1" s="40"/>
      <c r="AF1" s="41"/>
      <c r="AG1" s="41"/>
      <c r="AH1" s="6"/>
      <c r="AI1" s="7"/>
      <c r="AJ1" s="7"/>
      <c r="AK1" s="7"/>
      <c r="AL1" s="7"/>
      <c r="AM1" s="7"/>
      <c r="AN1" s="7"/>
    </row>
    <row r="2" spans="1:41" ht="17.25" customHeight="1">
      <c r="A2" s="1"/>
      <c r="B2" s="114" t="s">
        <v>2</v>
      </c>
      <c r="C2" s="388" t="str">
        <f>OPLOG!B5</f>
        <v>Alta Mesa Holdings LP</v>
      </c>
      <c r="D2" s="388"/>
      <c r="E2" s="388"/>
      <c r="F2" s="388"/>
      <c r="G2" s="388"/>
      <c r="H2" s="388"/>
      <c r="I2" s="388"/>
      <c r="J2" s="388"/>
      <c r="K2" s="2"/>
      <c r="L2" s="3"/>
      <c r="M2" s="2"/>
      <c r="N2" s="2"/>
      <c r="O2" s="58"/>
      <c r="P2" s="2"/>
      <c r="Q2" s="2"/>
      <c r="R2" s="58"/>
      <c r="S2" s="38"/>
      <c r="T2" s="4"/>
      <c r="U2" s="5"/>
      <c r="V2" s="38"/>
      <c r="W2" s="5"/>
      <c r="X2" s="40"/>
      <c r="Y2" s="34"/>
      <c r="Z2" s="34"/>
      <c r="AA2" s="34"/>
      <c r="AB2" s="34"/>
      <c r="AC2" s="36"/>
      <c r="AD2" s="38"/>
      <c r="AE2" s="40"/>
      <c r="AF2" s="41"/>
      <c r="AG2" s="41"/>
      <c r="AH2" s="6"/>
      <c r="AI2" s="7"/>
      <c r="AJ2" s="7"/>
      <c r="AK2" s="47" t="s">
        <v>17</v>
      </c>
      <c r="AL2" s="48">
        <v>3.068</v>
      </c>
      <c r="AM2" s="246" t="s">
        <v>68</v>
      </c>
      <c r="AN2" s="7"/>
      <c r="AO2" s="30"/>
    </row>
    <row r="3" spans="1:41" s="89" customFormat="1" ht="15.75">
      <c r="A3" s="73"/>
      <c r="B3" s="114" t="s">
        <v>67</v>
      </c>
      <c r="C3" s="388" t="str">
        <f>OPLOG!B6</f>
        <v>Austin Taylor</v>
      </c>
      <c r="D3" s="388"/>
      <c r="E3" s="388"/>
      <c r="F3" s="388"/>
      <c r="G3" s="388"/>
      <c r="H3" s="388"/>
      <c r="I3" s="388"/>
      <c r="J3" s="388"/>
      <c r="K3" s="74"/>
      <c r="L3" s="74"/>
      <c r="M3" s="75"/>
      <c r="N3" s="75"/>
      <c r="O3" s="75"/>
      <c r="P3" s="75"/>
      <c r="Q3" s="75"/>
      <c r="R3" s="75"/>
      <c r="S3" s="76"/>
      <c r="T3" s="77"/>
      <c r="U3" s="78"/>
      <c r="V3" s="79"/>
      <c r="W3" s="78"/>
      <c r="X3" s="80" t="str">
        <f>OPLOG!A2</f>
        <v>PROS CONTACT: Dan Kurtz Cell (661) 201-2122 Fax (661) 589-5228</v>
      </c>
      <c r="Y3" s="81"/>
      <c r="Z3" s="81"/>
      <c r="AA3" s="81"/>
      <c r="AB3" s="81"/>
      <c r="AC3" s="82"/>
      <c r="AD3" s="79"/>
      <c r="AE3" s="80"/>
      <c r="AF3" s="83"/>
      <c r="AG3" s="83"/>
      <c r="AH3" s="84"/>
      <c r="AI3" s="85"/>
      <c r="AJ3" s="85"/>
      <c r="AK3" s="86" t="s">
        <v>18</v>
      </c>
      <c r="AL3" s="87">
        <v>500</v>
      </c>
      <c r="AM3" s="247" t="s">
        <v>19</v>
      </c>
      <c r="AN3" s="7"/>
      <c r="AO3" s="88"/>
    </row>
    <row r="4" spans="1:41" s="89" customFormat="1" ht="18.75">
      <c r="A4" s="73"/>
      <c r="B4" s="114" t="s">
        <v>3</v>
      </c>
      <c r="C4" s="388" t="str">
        <f>OPLOG!B7</f>
        <v>Fallon</v>
      </c>
      <c r="D4" s="388"/>
      <c r="E4" s="388"/>
      <c r="F4" s="388"/>
      <c r="G4" s="388"/>
      <c r="H4" s="388"/>
      <c r="I4" s="388"/>
      <c r="J4" s="388"/>
      <c r="K4" s="90"/>
      <c r="L4" s="90"/>
      <c r="M4" s="91"/>
      <c r="N4" s="91"/>
      <c r="O4" s="91"/>
      <c r="P4" s="91"/>
      <c r="Q4" s="91"/>
      <c r="R4" s="91"/>
      <c r="S4" s="92"/>
      <c r="T4" s="93"/>
      <c r="U4" s="78"/>
      <c r="V4" s="79"/>
      <c r="W4" s="78"/>
      <c r="X4" s="94"/>
      <c r="Y4" s="95"/>
      <c r="Z4" s="95"/>
      <c r="AA4" s="95"/>
      <c r="AB4" s="95"/>
      <c r="AC4" s="96"/>
      <c r="AD4" s="79"/>
      <c r="AE4" s="94"/>
      <c r="AF4" s="83"/>
      <c r="AG4" s="83"/>
      <c r="AH4" s="84"/>
      <c r="AI4" s="85"/>
      <c r="AJ4" s="85"/>
      <c r="AK4" s="86" t="s">
        <v>20</v>
      </c>
      <c r="AL4" s="87">
        <v>100</v>
      </c>
      <c r="AM4" s="247" t="s">
        <v>153</v>
      </c>
      <c r="AN4" s="7"/>
      <c r="AO4" s="88"/>
    </row>
    <row r="5" spans="1:41" s="89" customFormat="1" ht="18">
      <c r="A5" s="73"/>
      <c r="B5" s="114" t="s">
        <v>4</v>
      </c>
      <c r="C5" s="388" t="s">
        <v>202</v>
      </c>
      <c r="D5" s="388"/>
      <c r="E5" s="388"/>
      <c r="F5" s="388"/>
      <c r="G5" s="388"/>
      <c r="H5" s="388"/>
      <c r="I5" s="388"/>
      <c r="J5" s="388"/>
      <c r="K5" s="97"/>
      <c r="L5" s="74"/>
      <c r="M5" s="75"/>
      <c r="N5" s="75"/>
      <c r="O5" s="75"/>
      <c r="P5" s="75"/>
      <c r="Q5" s="75"/>
      <c r="R5" s="75"/>
      <c r="S5" s="98"/>
      <c r="T5" s="75"/>
      <c r="U5" s="78"/>
      <c r="V5" s="79"/>
      <c r="W5" s="78"/>
      <c r="X5" s="99" t="s">
        <v>21</v>
      </c>
      <c r="Y5" s="100"/>
      <c r="Z5" s="100"/>
      <c r="AA5" s="100"/>
      <c r="AB5" s="100"/>
      <c r="AC5" s="82"/>
      <c r="AD5" s="79"/>
      <c r="AE5" s="99"/>
      <c r="AF5" s="83"/>
      <c r="AG5" s="83"/>
      <c r="AH5" s="84"/>
      <c r="AI5" s="85"/>
      <c r="AJ5" s="85"/>
      <c r="AK5" s="86" t="s">
        <v>22</v>
      </c>
      <c r="AL5" s="101">
        <v>14.73</v>
      </c>
      <c r="AM5" s="247" t="s">
        <v>19</v>
      </c>
      <c r="AN5" s="7"/>
      <c r="AO5" s="88"/>
    </row>
    <row r="6" spans="1:41" s="89" customFormat="1" ht="15.75">
      <c r="A6" s="102"/>
      <c r="B6" s="114" t="s">
        <v>5</v>
      </c>
      <c r="C6" s="388" t="str">
        <f>OPLOG!B9</f>
        <v>Tight Hole 2nd Zone</v>
      </c>
      <c r="D6" s="388"/>
      <c r="E6" s="388"/>
      <c r="F6" s="388"/>
      <c r="G6" s="388"/>
      <c r="H6" s="388"/>
      <c r="I6" s="388"/>
      <c r="J6" s="388"/>
      <c r="K6" s="103"/>
      <c r="L6" s="104"/>
      <c r="M6" s="103"/>
      <c r="N6" s="103"/>
      <c r="O6" s="93"/>
      <c r="P6" s="103"/>
      <c r="Q6" s="103"/>
      <c r="R6" s="93"/>
      <c r="S6" s="76"/>
      <c r="T6" s="93"/>
      <c r="U6" s="105"/>
      <c r="V6" s="76"/>
      <c r="W6" s="105"/>
      <c r="X6" s="106"/>
      <c r="Y6" s="107"/>
      <c r="Z6" s="107"/>
      <c r="AA6" s="107"/>
      <c r="AB6" s="107"/>
      <c r="AC6" s="108"/>
      <c r="AD6" s="76"/>
      <c r="AE6" s="76"/>
      <c r="AF6" s="93"/>
      <c r="AG6" s="93"/>
      <c r="AH6" s="109"/>
      <c r="AI6" s="85"/>
      <c r="AJ6" s="85"/>
      <c r="AK6" s="110" t="s">
        <v>23</v>
      </c>
      <c r="AL6" s="87">
        <v>60</v>
      </c>
      <c r="AM6" s="247" t="s">
        <v>69</v>
      </c>
      <c r="AN6" s="7"/>
      <c r="AO6" s="88"/>
    </row>
    <row r="7" spans="1:41" s="89" customFormat="1" ht="17.25" customHeight="1" thickBot="1">
      <c r="A7" s="102"/>
      <c r="B7" s="115" t="s">
        <v>6</v>
      </c>
      <c r="C7" s="393" t="str">
        <f>OPLOG!B10</f>
        <v>3/11/18 thru 3/14/18</v>
      </c>
      <c r="D7" s="365"/>
      <c r="E7" s="365"/>
      <c r="F7" s="97"/>
      <c r="G7" s="97"/>
      <c r="H7" s="97"/>
      <c r="I7" s="97"/>
      <c r="J7" s="97"/>
      <c r="K7" s="111"/>
      <c r="L7" s="104"/>
      <c r="M7" s="103"/>
      <c r="N7" s="103"/>
      <c r="O7" s="93"/>
      <c r="P7" s="103"/>
      <c r="Q7" s="103"/>
      <c r="R7" s="93"/>
      <c r="S7" s="76"/>
      <c r="T7" s="93"/>
      <c r="U7" s="105"/>
      <c r="V7" s="76"/>
      <c r="W7" s="105"/>
      <c r="X7" s="112"/>
      <c r="Y7" s="95"/>
      <c r="Z7" s="95"/>
      <c r="AA7" s="95"/>
      <c r="AB7" s="95"/>
      <c r="AC7" s="108"/>
      <c r="AD7" s="76"/>
      <c r="AE7" s="76"/>
      <c r="AF7" s="93"/>
      <c r="AG7" s="93"/>
      <c r="AH7" s="109"/>
      <c r="AI7" s="85"/>
      <c r="AJ7" s="85"/>
      <c r="AK7" s="86" t="s">
        <v>24</v>
      </c>
      <c r="AL7" s="199"/>
      <c r="AM7" s="248"/>
      <c r="AN7" s="7"/>
      <c r="AO7" s="113"/>
    </row>
    <row r="8" spans="1:41" s="131" customFormat="1" ht="18" customHeight="1" thickBot="1" thickTop="1">
      <c r="A8" s="389"/>
      <c r="B8" s="390"/>
      <c r="C8" s="391"/>
      <c r="D8" s="392"/>
      <c r="E8" s="392"/>
      <c r="F8" s="392"/>
      <c r="G8" s="392"/>
      <c r="H8" s="392"/>
      <c r="I8" s="392"/>
      <c r="J8" s="392"/>
      <c r="K8" s="116"/>
      <c r="L8" s="117"/>
      <c r="M8" s="116"/>
      <c r="N8" s="116"/>
      <c r="O8" s="118"/>
      <c r="P8" s="116"/>
      <c r="Q8" s="116"/>
      <c r="R8" s="118"/>
      <c r="S8" s="119"/>
      <c r="T8" s="118"/>
      <c r="U8" s="118"/>
      <c r="V8" s="120"/>
      <c r="W8" s="121"/>
      <c r="X8" s="122"/>
      <c r="Y8" s="369" t="s">
        <v>73</v>
      </c>
      <c r="Z8" s="370"/>
      <c r="AA8" s="370"/>
      <c r="AB8" s="370"/>
      <c r="AC8" s="370"/>
      <c r="AD8" s="370"/>
      <c r="AE8" s="371"/>
      <c r="AF8" s="123"/>
      <c r="AG8" s="123"/>
      <c r="AH8" s="124"/>
      <c r="AI8" s="125"/>
      <c r="AJ8" s="125"/>
      <c r="AK8" s="126"/>
      <c r="AL8" s="127"/>
      <c r="AM8" s="128"/>
      <c r="AN8" s="129" t="s">
        <v>10</v>
      </c>
      <c r="AO8" s="130"/>
    </row>
    <row r="9" spans="1:41" s="132" customFormat="1" ht="13.5" thickBot="1" thickTop="1">
      <c r="A9" s="136"/>
      <c r="B9" s="137" t="s">
        <v>25</v>
      </c>
      <c r="C9" s="138" t="s">
        <v>26</v>
      </c>
      <c r="D9" s="139"/>
      <c r="E9" s="138"/>
      <c r="F9" s="138"/>
      <c r="G9" s="139" t="s">
        <v>84</v>
      </c>
      <c r="H9" s="372" t="s">
        <v>27</v>
      </c>
      <c r="I9" s="373"/>
      <c r="J9" s="373"/>
      <c r="K9" s="373"/>
      <c r="L9" s="374"/>
      <c r="M9" s="383" t="s">
        <v>71</v>
      </c>
      <c r="N9" s="381"/>
      <c r="O9" s="384"/>
      <c r="P9" s="380" t="s">
        <v>72</v>
      </c>
      <c r="Q9" s="381"/>
      <c r="R9" s="382"/>
      <c r="S9" s="377" t="s">
        <v>28</v>
      </c>
      <c r="T9" s="378"/>
      <c r="U9" s="379"/>
      <c r="V9" s="375" t="s">
        <v>29</v>
      </c>
      <c r="W9" s="376"/>
      <c r="X9" s="138" t="s">
        <v>30</v>
      </c>
      <c r="Y9" s="140"/>
      <c r="Z9" s="140"/>
      <c r="AA9" s="140"/>
      <c r="AB9" s="141" t="s">
        <v>31</v>
      </c>
      <c r="AC9" s="206" t="s">
        <v>32</v>
      </c>
      <c r="AD9" s="206" t="s">
        <v>32</v>
      </c>
      <c r="AE9" s="210" t="s">
        <v>32</v>
      </c>
      <c r="AF9" s="142" t="s">
        <v>154</v>
      </c>
      <c r="AG9" s="142">
        <v>1440</v>
      </c>
      <c r="AH9" s="143" t="s">
        <v>33</v>
      </c>
      <c r="AI9" s="144"/>
      <c r="AJ9" s="144"/>
      <c r="AK9" s="216" t="s">
        <v>33</v>
      </c>
      <c r="AL9" s="213" t="s">
        <v>32</v>
      </c>
      <c r="AM9" s="142"/>
      <c r="AN9" s="145"/>
      <c r="AO9" s="146"/>
    </row>
    <row r="10" spans="1:43" s="132" customFormat="1" ht="15" thickTop="1">
      <c r="A10" s="147" t="s">
        <v>7</v>
      </c>
      <c r="B10" s="148" t="s">
        <v>34</v>
      </c>
      <c r="C10" s="149" t="s">
        <v>35</v>
      </c>
      <c r="D10" s="150" t="s">
        <v>36</v>
      </c>
      <c r="E10" s="149" t="s">
        <v>36</v>
      </c>
      <c r="F10" s="149" t="s">
        <v>37</v>
      </c>
      <c r="G10" s="151" t="s">
        <v>37</v>
      </c>
      <c r="H10" s="152" t="s">
        <v>38</v>
      </c>
      <c r="I10" s="153" t="s">
        <v>75</v>
      </c>
      <c r="J10" s="151" t="s">
        <v>11</v>
      </c>
      <c r="K10" s="153" t="s">
        <v>39</v>
      </c>
      <c r="L10" s="154" t="s">
        <v>40</v>
      </c>
      <c r="M10" s="155" t="s">
        <v>41</v>
      </c>
      <c r="N10" s="153" t="s">
        <v>13</v>
      </c>
      <c r="O10" s="156" t="s">
        <v>42</v>
      </c>
      <c r="P10" s="155" t="s">
        <v>41</v>
      </c>
      <c r="Q10" s="153" t="s">
        <v>13</v>
      </c>
      <c r="R10" s="157" t="s">
        <v>42</v>
      </c>
      <c r="S10" s="158" t="s">
        <v>43</v>
      </c>
      <c r="T10" s="156" t="s">
        <v>42</v>
      </c>
      <c r="U10" s="159" t="s">
        <v>44</v>
      </c>
      <c r="V10" s="160" t="s">
        <v>43</v>
      </c>
      <c r="W10" s="157" t="s">
        <v>42</v>
      </c>
      <c r="X10" s="161" t="s">
        <v>45</v>
      </c>
      <c r="Y10" s="162" t="s">
        <v>46</v>
      </c>
      <c r="Z10" s="163" t="s">
        <v>46</v>
      </c>
      <c r="AA10" s="222" t="s">
        <v>46</v>
      </c>
      <c r="AB10" s="164" t="s">
        <v>47</v>
      </c>
      <c r="AC10" s="207" t="s">
        <v>13</v>
      </c>
      <c r="AD10" s="209" t="s">
        <v>48</v>
      </c>
      <c r="AE10" s="211" t="s">
        <v>12</v>
      </c>
      <c r="AF10" s="165" t="s">
        <v>49</v>
      </c>
      <c r="AG10" s="165" t="s">
        <v>49</v>
      </c>
      <c r="AH10" s="166" t="s">
        <v>45</v>
      </c>
      <c r="AI10" s="167" t="s">
        <v>50</v>
      </c>
      <c r="AJ10" s="200" t="s">
        <v>74</v>
      </c>
      <c r="AK10" s="217" t="s">
        <v>51</v>
      </c>
      <c r="AL10" s="214" t="s">
        <v>33</v>
      </c>
      <c r="AM10" s="168"/>
      <c r="AN10" s="169"/>
      <c r="AO10" s="170"/>
      <c r="AQ10" s="219" t="s">
        <v>77</v>
      </c>
    </row>
    <row r="11" spans="1:41" s="132" customFormat="1" ht="12.75" thickBot="1">
      <c r="A11" s="171" t="s">
        <v>9</v>
      </c>
      <c r="B11" s="172" t="s">
        <v>52</v>
      </c>
      <c r="C11" s="173" t="s">
        <v>53</v>
      </c>
      <c r="D11" s="174" t="s">
        <v>54</v>
      </c>
      <c r="E11" s="173" t="s">
        <v>55</v>
      </c>
      <c r="F11" s="173" t="s">
        <v>54</v>
      </c>
      <c r="G11" s="174" t="s">
        <v>54</v>
      </c>
      <c r="H11" s="175" t="s">
        <v>16</v>
      </c>
      <c r="I11" s="176" t="s">
        <v>76</v>
      </c>
      <c r="J11" s="174" t="s">
        <v>14</v>
      </c>
      <c r="K11" s="176"/>
      <c r="L11" s="177" t="s">
        <v>15</v>
      </c>
      <c r="M11" s="178" t="s">
        <v>56</v>
      </c>
      <c r="N11" s="176" t="s">
        <v>57</v>
      </c>
      <c r="O11" s="179" t="s">
        <v>57</v>
      </c>
      <c r="P11" s="178" t="s">
        <v>56</v>
      </c>
      <c r="Q11" s="176" t="s">
        <v>57</v>
      </c>
      <c r="R11" s="180" t="s">
        <v>57</v>
      </c>
      <c r="S11" s="181" t="s">
        <v>57</v>
      </c>
      <c r="T11" s="179" t="s">
        <v>57</v>
      </c>
      <c r="U11" s="182" t="s">
        <v>58</v>
      </c>
      <c r="V11" s="183" t="s">
        <v>57</v>
      </c>
      <c r="W11" s="180" t="s">
        <v>57</v>
      </c>
      <c r="X11" s="173" t="s">
        <v>59</v>
      </c>
      <c r="Y11" s="184" t="s">
        <v>60</v>
      </c>
      <c r="Z11" s="184" t="s">
        <v>83</v>
      </c>
      <c r="AA11" s="223" t="s">
        <v>78</v>
      </c>
      <c r="AB11" s="185" t="s">
        <v>58</v>
      </c>
      <c r="AC11" s="208" t="s">
        <v>61</v>
      </c>
      <c r="AD11" s="208" t="s">
        <v>61</v>
      </c>
      <c r="AE11" s="212" t="s">
        <v>61</v>
      </c>
      <c r="AF11" s="186" t="s">
        <v>54</v>
      </c>
      <c r="AG11" s="186" t="s">
        <v>54</v>
      </c>
      <c r="AH11" s="187" t="s">
        <v>59</v>
      </c>
      <c r="AI11" s="188" t="s">
        <v>35</v>
      </c>
      <c r="AJ11" s="201" t="s">
        <v>13</v>
      </c>
      <c r="AK11" s="218" t="s">
        <v>62</v>
      </c>
      <c r="AL11" s="215" t="s">
        <v>63</v>
      </c>
      <c r="AM11" s="186" t="s">
        <v>64</v>
      </c>
      <c r="AN11" s="189" t="s">
        <v>65</v>
      </c>
      <c r="AO11" s="190" t="s">
        <v>66</v>
      </c>
    </row>
    <row r="12" spans="1:43" ht="26.25" customHeight="1" thickBot="1" thickTop="1">
      <c r="A12" s="8">
        <v>43170.50763888889</v>
      </c>
      <c r="B12" s="10">
        <v>0</v>
      </c>
      <c r="C12" s="252" t="s">
        <v>97</v>
      </c>
      <c r="D12" s="256" t="s">
        <v>79</v>
      </c>
      <c r="E12" s="257" t="s">
        <v>79</v>
      </c>
      <c r="F12" s="225">
        <v>680</v>
      </c>
      <c r="G12" s="225"/>
      <c r="H12" s="226"/>
      <c r="I12" s="227"/>
      <c r="J12" s="225"/>
      <c r="K12" s="228"/>
      <c r="L12" s="229"/>
      <c r="M12" s="57" t="s">
        <v>98</v>
      </c>
      <c r="N12" s="228">
        <v>9</v>
      </c>
      <c r="O12" s="59">
        <v>0</v>
      </c>
      <c r="P12" s="9" t="s">
        <v>80</v>
      </c>
      <c r="Q12" s="228">
        <v>0</v>
      </c>
      <c r="R12" s="60"/>
      <c r="S12" s="230">
        <v>0</v>
      </c>
      <c r="T12" s="10">
        <v>0</v>
      </c>
      <c r="U12" s="231"/>
      <c r="V12" s="232">
        <v>0</v>
      </c>
      <c r="W12" s="49">
        <v>0</v>
      </c>
      <c r="X12" s="233">
        <v>95</v>
      </c>
      <c r="Y12" s="11">
        <v>0</v>
      </c>
      <c r="Z12" s="12">
        <v>0</v>
      </c>
      <c r="AA12" s="224">
        <v>0</v>
      </c>
      <c r="AB12" s="13"/>
      <c r="AC12" s="14">
        <v>0</v>
      </c>
      <c r="AD12" s="12">
        <v>0</v>
      </c>
      <c r="AE12" s="51">
        <v>0</v>
      </c>
      <c r="AF12" s="50">
        <v>-0.2800000000000029</v>
      </c>
      <c r="AG12" s="50">
        <v>-0.2800000000000029</v>
      </c>
      <c r="AH12" s="234">
        <v>78</v>
      </c>
      <c r="AI12" s="236">
        <v>1.5</v>
      </c>
      <c r="AJ12" s="237">
        <v>0</v>
      </c>
      <c r="AK12" s="44">
        <v>0</v>
      </c>
      <c r="AL12" s="52">
        <v>0</v>
      </c>
      <c r="AM12" s="238">
        <v>0</v>
      </c>
      <c r="AN12" s="239">
        <v>0</v>
      </c>
      <c r="AO12" s="202" t="s">
        <v>104</v>
      </c>
      <c r="AQ12" s="205">
        <f aca="true" t="shared" si="0" ref="AQ12:AQ19">Y13-Z13</f>
        <v>0</v>
      </c>
    </row>
    <row r="13" spans="1:43" ht="26.25" customHeight="1" thickBot="1" thickTop="1">
      <c r="A13" s="8">
        <v>43170.510416666664</v>
      </c>
      <c r="B13" s="10">
        <f aca="true" t="shared" si="1" ref="B13:B20">IF(A13="","",((A13-A12)*24)+B12)</f>
        <v>0.0666666665347293</v>
      </c>
      <c r="C13" s="252">
        <v>10</v>
      </c>
      <c r="D13" s="256" t="s">
        <v>79</v>
      </c>
      <c r="E13" s="258" t="s">
        <v>79</v>
      </c>
      <c r="F13" s="225">
        <v>690</v>
      </c>
      <c r="G13" s="225"/>
      <c r="H13" s="242"/>
      <c r="I13" s="243"/>
      <c r="J13" s="225"/>
      <c r="K13" s="228"/>
      <c r="L13" s="244"/>
      <c r="M13" s="57" t="s">
        <v>103</v>
      </c>
      <c r="N13" s="228">
        <v>27</v>
      </c>
      <c r="O13" s="59">
        <f aca="true" t="shared" si="2" ref="O13:O20">IF(N13="","",N13-N12)</f>
        <v>18</v>
      </c>
      <c r="P13" s="9" t="s">
        <v>80</v>
      </c>
      <c r="Q13" s="59">
        <v>0</v>
      </c>
      <c r="R13" s="245">
        <f aca="true" t="shared" si="3" ref="R13:R20">IF(Q13="","",Q13-Q12)</f>
        <v>0</v>
      </c>
      <c r="S13" s="230">
        <v>0</v>
      </c>
      <c r="T13" s="59">
        <f aca="true" t="shared" si="4" ref="T13:T20">IF(S13="","",(S13-S12))</f>
        <v>0</v>
      </c>
      <c r="U13" s="231"/>
      <c r="V13" s="232">
        <v>0</v>
      </c>
      <c r="W13" s="49">
        <f>IF(V13="","",(V13-V12))</f>
        <v>0</v>
      </c>
      <c r="X13" s="233">
        <v>95</v>
      </c>
      <c r="Y13" s="11">
        <f>IF(S13="","",((T13+W13)*24/B13-B12))</f>
        <v>0</v>
      </c>
      <c r="Z13" s="12">
        <f>IF(S13="","",(((T13*(1-U13)*(24/(B13-B12))))))</f>
        <v>0</v>
      </c>
      <c r="AA13" s="12">
        <f aca="true" t="shared" si="5" ref="AA13:AA20">IF(S13="","",(Y13-Z13))</f>
        <v>0</v>
      </c>
      <c r="AB13" s="15">
        <v>1</v>
      </c>
      <c r="AC13" s="12">
        <v>18</v>
      </c>
      <c r="AD13" s="11">
        <f>IF(V13="","",((AC13-AC12)*AB13)+AD12)</f>
        <v>18</v>
      </c>
      <c r="AE13" s="251">
        <f>IF(S13="","",(AC13-AD13))</f>
        <v>0</v>
      </c>
      <c r="AF13" s="50">
        <v>100</v>
      </c>
      <c r="AG13" s="50"/>
      <c r="AH13" s="234"/>
      <c r="AI13" s="236">
        <v>1.5</v>
      </c>
      <c r="AJ13" s="235">
        <v>0</v>
      </c>
      <c r="AK13" s="44">
        <f aca="true" t="shared" si="6" ref="AK13:AK26">IF(AJ13="","",((AJ13-AJ12)*(24/(B13-B12))))</f>
        <v>0</v>
      </c>
      <c r="AL13" s="52">
        <f aca="true" t="shared" si="7" ref="AL13:AL26">IF(AF13="","",(AL12+(AK13/(1/(A13-A12)))))</f>
        <v>0</v>
      </c>
      <c r="AM13" s="249">
        <f>IF(Y13=0,"",AK13*1000/Y13)</f>
      </c>
      <c r="AN13" s="250">
        <f>IF(T13=0,"",AK13*1000/Z13)</f>
      </c>
      <c r="AO13" s="53"/>
      <c r="AQ13" s="205">
        <f t="shared" si="0"/>
        <v>0</v>
      </c>
    </row>
    <row r="14" spans="1:43" ht="26.25" customHeight="1" thickBot="1" thickTop="1">
      <c r="A14" s="8">
        <v>43170.520833333336</v>
      </c>
      <c r="B14" s="10">
        <f t="shared" si="1"/>
        <v>0.3166666666511446</v>
      </c>
      <c r="C14" s="252">
        <v>10</v>
      </c>
      <c r="D14" s="256" t="s">
        <v>79</v>
      </c>
      <c r="E14" s="258" t="s">
        <v>79</v>
      </c>
      <c r="F14" s="225">
        <v>1050</v>
      </c>
      <c r="G14" s="225">
        <v>80</v>
      </c>
      <c r="H14" s="242"/>
      <c r="I14" s="243"/>
      <c r="J14" s="225"/>
      <c r="K14" s="228"/>
      <c r="L14" s="244"/>
      <c r="M14" s="57" t="s">
        <v>105</v>
      </c>
      <c r="N14" s="228">
        <v>33.7</v>
      </c>
      <c r="O14" s="59">
        <f t="shared" si="2"/>
        <v>6.700000000000003</v>
      </c>
      <c r="P14" s="9" t="s">
        <v>80</v>
      </c>
      <c r="Q14" s="59">
        <v>0</v>
      </c>
      <c r="R14" s="245">
        <f t="shared" si="3"/>
        <v>0</v>
      </c>
      <c r="S14" s="230">
        <v>0</v>
      </c>
      <c r="T14" s="59">
        <f t="shared" si="4"/>
        <v>0</v>
      </c>
      <c r="U14" s="231"/>
      <c r="V14" s="232">
        <v>0</v>
      </c>
      <c r="W14" s="49">
        <f aca="true" t="shared" si="8" ref="W14:W20">IF(V14="","",(V14-V13))</f>
        <v>0</v>
      </c>
      <c r="X14" s="233">
        <v>95</v>
      </c>
      <c r="Y14" s="11">
        <f>IF(S14="","",((T14+W14)*(24/B14-B13)))</f>
        <v>0</v>
      </c>
      <c r="Z14" s="12">
        <f aca="true" t="shared" si="9" ref="Z14:Z20">IF(S14="","",(((T14*(1-U14)*(24/(B14-B13))))))</f>
        <v>0</v>
      </c>
      <c r="AA14" s="12">
        <f t="shared" si="5"/>
        <v>0</v>
      </c>
      <c r="AB14" s="15">
        <v>1</v>
      </c>
      <c r="AC14" s="12">
        <f>IF(S14="","",(O14)+(AC13))</f>
        <v>24.700000000000003</v>
      </c>
      <c r="AD14" s="11">
        <f aca="true" t="shared" si="10" ref="AD14:AD20">IF(V14="","",((AC14-AC13)*AB14)+AD13)</f>
        <v>24.700000000000003</v>
      </c>
      <c r="AE14" s="251">
        <f aca="true" t="shared" si="11" ref="AE14:AE20">IF(S14="","",(AC14-AD14))</f>
        <v>0</v>
      </c>
      <c r="AF14" s="50">
        <v>100</v>
      </c>
      <c r="AG14" s="50"/>
      <c r="AH14" s="234"/>
      <c r="AI14" s="236">
        <v>1.5</v>
      </c>
      <c r="AJ14" s="235">
        <v>0</v>
      </c>
      <c r="AK14" s="44">
        <f t="shared" si="6"/>
        <v>0</v>
      </c>
      <c r="AL14" s="52">
        <f t="shared" si="7"/>
        <v>0</v>
      </c>
      <c r="AM14" s="249">
        <f>IF(Y14=0,"",AK14*1000/Y14)</f>
      </c>
      <c r="AN14" s="250">
        <f>IF(T14=0,"",AK14*1000/Z14)</f>
      </c>
      <c r="AO14" s="202" t="s">
        <v>100</v>
      </c>
      <c r="AQ14" s="205">
        <f t="shared" si="0"/>
        <v>177.60000004135074</v>
      </c>
    </row>
    <row r="15" spans="1:43" ht="26.25" customHeight="1" thickBot="1" thickTop="1">
      <c r="A15" s="8">
        <v>43170.541666666664</v>
      </c>
      <c r="B15" s="10">
        <f t="shared" si="1"/>
        <v>0.8166666665347293</v>
      </c>
      <c r="C15" s="252">
        <v>13</v>
      </c>
      <c r="D15" s="256" t="s">
        <v>79</v>
      </c>
      <c r="E15" s="258" t="s">
        <v>79</v>
      </c>
      <c r="F15" s="225">
        <v>1160</v>
      </c>
      <c r="G15" s="225">
        <v>75</v>
      </c>
      <c r="H15" s="242"/>
      <c r="I15" s="243"/>
      <c r="J15" s="225"/>
      <c r="K15" s="228"/>
      <c r="L15" s="244"/>
      <c r="M15" s="57" t="s">
        <v>106</v>
      </c>
      <c r="N15" s="228">
        <v>45</v>
      </c>
      <c r="O15" s="59">
        <f t="shared" si="2"/>
        <v>11.299999999999997</v>
      </c>
      <c r="P15" s="9" t="s">
        <v>80</v>
      </c>
      <c r="Q15" s="59">
        <v>0</v>
      </c>
      <c r="R15" s="245">
        <f t="shared" si="3"/>
        <v>0</v>
      </c>
      <c r="S15" s="230">
        <v>0.1</v>
      </c>
      <c r="T15" s="59">
        <f t="shared" si="4"/>
        <v>0.1</v>
      </c>
      <c r="U15" s="231">
        <v>0</v>
      </c>
      <c r="V15" s="232">
        <v>3.7</v>
      </c>
      <c r="W15" s="49">
        <f t="shared" si="8"/>
        <v>3.7</v>
      </c>
      <c r="X15" s="233">
        <v>95</v>
      </c>
      <c r="Y15" s="11">
        <f aca="true" t="shared" si="12" ref="Y15:Y20">IF(S15="","",((T15+W15)*(24/(B15-B14))))</f>
        <v>182.40000004246832</v>
      </c>
      <c r="Z15" s="12">
        <f t="shared" si="9"/>
        <v>4.800000001117588</v>
      </c>
      <c r="AA15" s="12">
        <f t="shared" si="5"/>
        <v>177.60000004135074</v>
      </c>
      <c r="AB15" s="15">
        <f>IF(S15="","",((Y15-Z15))/Y15)</f>
        <v>0.9736842105263158</v>
      </c>
      <c r="AC15" s="12">
        <f>IF(S15="","",(O15)+(AC14))</f>
        <v>36</v>
      </c>
      <c r="AD15" s="11">
        <v>35.9</v>
      </c>
      <c r="AE15" s="251">
        <f t="shared" si="11"/>
        <v>0.10000000000000142</v>
      </c>
      <c r="AF15" s="50">
        <v>100</v>
      </c>
      <c r="AG15" s="50">
        <v>520</v>
      </c>
      <c r="AH15" s="234">
        <v>58</v>
      </c>
      <c r="AI15" s="236">
        <v>1.5</v>
      </c>
      <c r="AJ15" s="235">
        <v>5.08</v>
      </c>
      <c r="AK15" s="44">
        <f t="shared" si="6"/>
        <v>243.84000005677342</v>
      </c>
      <c r="AL15" s="52">
        <f t="shared" si="7"/>
        <v>5.08</v>
      </c>
      <c r="AM15" s="249">
        <f>IF(Y15=0,"",AK15*1000/Y15)</f>
        <v>1336.842105263158</v>
      </c>
      <c r="AN15" s="250">
        <f>IF(T15=0,"",AK15*1000/Z15)</f>
        <v>50799.99999999999</v>
      </c>
      <c r="AO15" s="202" t="s">
        <v>130</v>
      </c>
      <c r="AQ15" s="205">
        <f t="shared" si="0"/>
        <v>177.59999997932462</v>
      </c>
    </row>
    <row r="16" spans="1:43" ht="26.25" customHeight="1" thickBot="1" thickTop="1">
      <c r="A16" s="8">
        <v>43170.583333333336</v>
      </c>
      <c r="B16" s="10">
        <f t="shared" si="1"/>
        <v>1.8166666666511446</v>
      </c>
      <c r="C16" s="252">
        <v>16</v>
      </c>
      <c r="D16" s="256" t="s">
        <v>79</v>
      </c>
      <c r="E16" s="258" t="s">
        <v>79</v>
      </c>
      <c r="F16" s="225">
        <v>1280</v>
      </c>
      <c r="G16" s="225">
        <v>40</v>
      </c>
      <c r="H16" s="242"/>
      <c r="I16" s="243"/>
      <c r="J16" s="225"/>
      <c r="K16" s="228"/>
      <c r="L16" s="56"/>
      <c r="M16" s="57" t="s">
        <v>99</v>
      </c>
      <c r="N16" s="228">
        <v>52.9</v>
      </c>
      <c r="O16" s="59">
        <f t="shared" si="2"/>
        <v>7.899999999999999</v>
      </c>
      <c r="P16" s="9" t="s">
        <v>80</v>
      </c>
      <c r="Q16" s="59">
        <v>0</v>
      </c>
      <c r="R16" s="245">
        <f t="shared" si="3"/>
        <v>0</v>
      </c>
      <c r="S16" s="230">
        <v>0.2</v>
      </c>
      <c r="T16" s="59">
        <f t="shared" si="4"/>
        <v>0.1</v>
      </c>
      <c r="U16" s="231">
        <v>0</v>
      </c>
      <c r="V16" s="232">
        <v>11.1</v>
      </c>
      <c r="W16" s="49">
        <f t="shared" si="8"/>
        <v>7.3999999999999995</v>
      </c>
      <c r="X16" s="233">
        <v>88</v>
      </c>
      <c r="Y16" s="11">
        <f t="shared" si="12"/>
        <v>179.9999999790452</v>
      </c>
      <c r="Z16" s="12">
        <f t="shared" si="9"/>
        <v>2.3999999997206034</v>
      </c>
      <c r="AA16" s="12">
        <f t="shared" si="5"/>
        <v>177.59999997932462</v>
      </c>
      <c r="AB16" s="15">
        <f>IF(S16="","",((Y16-Z16))/Y16)</f>
        <v>0.9866666666666667</v>
      </c>
      <c r="AC16" s="12">
        <f aca="true" t="shared" si="13" ref="AC16:AC26">IF(S16="","",(T16+W16)+(AC15))</f>
        <v>43.5</v>
      </c>
      <c r="AD16" s="11">
        <f t="shared" si="10"/>
        <v>43.3</v>
      </c>
      <c r="AE16" s="251">
        <f t="shared" si="11"/>
        <v>0.20000000000000284</v>
      </c>
      <c r="AF16" s="50">
        <v>100</v>
      </c>
      <c r="AG16" s="50">
        <v>550</v>
      </c>
      <c r="AH16" s="234">
        <v>58</v>
      </c>
      <c r="AI16" s="236">
        <v>1.5</v>
      </c>
      <c r="AJ16" s="235">
        <v>39.1</v>
      </c>
      <c r="AK16" s="44">
        <f t="shared" si="6"/>
        <v>816.4799999049493</v>
      </c>
      <c r="AL16" s="52">
        <f t="shared" si="7"/>
        <v>39.1</v>
      </c>
      <c r="AM16" s="249">
        <f>IF(Y16="","",AK16*1000/Y16)</f>
        <v>4536.000000000001</v>
      </c>
      <c r="AN16" s="250"/>
      <c r="AO16" s="202" t="s">
        <v>113</v>
      </c>
      <c r="AQ16" s="205">
        <f t="shared" si="0"/>
        <v>0</v>
      </c>
    </row>
    <row r="17" spans="1:43" ht="26.25" customHeight="1" thickBot="1" thickTop="1">
      <c r="A17" s="8">
        <v>43170.62500005787</v>
      </c>
      <c r="B17" s="10">
        <f t="shared" si="1"/>
        <v>2.8166680555441417</v>
      </c>
      <c r="C17" s="252">
        <v>16</v>
      </c>
      <c r="D17" s="256" t="s">
        <v>79</v>
      </c>
      <c r="E17" s="258" t="s">
        <v>79</v>
      </c>
      <c r="F17" s="225">
        <v>1270</v>
      </c>
      <c r="G17" s="225">
        <v>30</v>
      </c>
      <c r="H17" s="242"/>
      <c r="I17" s="243"/>
      <c r="J17" s="225"/>
      <c r="K17" s="228"/>
      <c r="L17" s="244"/>
      <c r="M17" s="57" t="s">
        <v>99</v>
      </c>
      <c r="N17" s="228">
        <v>52.9</v>
      </c>
      <c r="O17" s="59">
        <f t="shared" si="2"/>
        <v>0</v>
      </c>
      <c r="P17" s="9" t="s">
        <v>80</v>
      </c>
      <c r="Q17" s="59">
        <v>0</v>
      </c>
      <c r="R17" s="245">
        <f t="shared" si="3"/>
        <v>0</v>
      </c>
      <c r="S17" s="230">
        <v>0.2</v>
      </c>
      <c r="T17" s="59">
        <f t="shared" si="4"/>
        <v>0</v>
      </c>
      <c r="U17" s="231"/>
      <c r="V17" s="232">
        <v>11.1</v>
      </c>
      <c r="W17" s="49">
        <f t="shared" si="8"/>
        <v>0</v>
      </c>
      <c r="X17" s="233">
        <v>86</v>
      </c>
      <c r="Y17" s="11">
        <f t="shared" si="12"/>
        <v>0</v>
      </c>
      <c r="Z17" s="12">
        <f t="shared" si="9"/>
        <v>0</v>
      </c>
      <c r="AA17" s="12">
        <f t="shared" si="5"/>
        <v>0</v>
      </c>
      <c r="AB17" s="15">
        <v>1</v>
      </c>
      <c r="AC17" s="12">
        <f t="shared" si="13"/>
        <v>43.5</v>
      </c>
      <c r="AD17" s="11">
        <f t="shared" si="10"/>
        <v>43.3</v>
      </c>
      <c r="AE17" s="251">
        <f t="shared" si="11"/>
        <v>0.20000000000000284</v>
      </c>
      <c r="AF17" s="50">
        <v>100</v>
      </c>
      <c r="AG17" s="50">
        <v>600</v>
      </c>
      <c r="AH17" s="234">
        <v>56</v>
      </c>
      <c r="AI17" s="236">
        <v>1.5</v>
      </c>
      <c r="AJ17" s="235">
        <v>90.95</v>
      </c>
      <c r="AK17" s="44">
        <f t="shared" si="6"/>
        <v>1244.3982716639548</v>
      </c>
      <c r="AL17" s="52">
        <f t="shared" si="7"/>
        <v>90.94999999999999</v>
      </c>
      <c r="AM17" s="249"/>
      <c r="AN17" s="250"/>
      <c r="AO17" s="202"/>
      <c r="AQ17" s="205">
        <f t="shared" si="0"/>
        <v>7.199989999984327</v>
      </c>
    </row>
    <row r="18" spans="1:43" ht="26.25" customHeight="1" thickBot="1" thickTop="1">
      <c r="A18" s="8">
        <v>43170.66666678241</v>
      </c>
      <c r="B18" s="10">
        <f t="shared" si="1"/>
        <v>3.8166694444371387</v>
      </c>
      <c r="C18" s="252">
        <v>14</v>
      </c>
      <c r="D18" s="256" t="s">
        <v>79</v>
      </c>
      <c r="E18" s="258" t="s">
        <v>79</v>
      </c>
      <c r="F18" s="240">
        <v>1280</v>
      </c>
      <c r="G18" s="241">
        <v>15</v>
      </c>
      <c r="H18" s="242"/>
      <c r="I18" s="243"/>
      <c r="J18" s="225"/>
      <c r="K18" s="228"/>
      <c r="L18" s="56"/>
      <c r="M18" s="57" t="s">
        <v>99</v>
      </c>
      <c r="N18" s="228">
        <v>52.9</v>
      </c>
      <c r="O18" s="59">
        <f t="shared" si="2"/>
        <v>0</v>
      </c>
      <c r="P18" s="9" t="s">
        <v>80</v>
      </c>
      <c r="Q18" s="59">
        <v>0</v>
      </c>
      <c r="R18" s="245">
        <f t="shared" si="3"/>
        <v>0</v>
      </c>
      <c r="S18" s="230">
        <v>0.2</v>
      </c>
      <c r="T18" s="59">
        <f t="shared" si="4"/>
        <v>0</v>
      </c>
      <c r="U18" s="231"/>
      <c r="V18" s="232">
        <v>11.4</v>
      </c>
      <c r="W18" s="49">
        <f t="shared" si="8"/>
        <v>0.3000000000000007</v>
      </c>
      <c r="X18" s="233">
        <v>86</v>
      </c>
      <c r="Y18" s="11">
        <f t="shared" si="12"/>
        <v>7.199989999984327</v>
      </c>
      <c r="Z18" s="12">
        <f t="shared" si="9"/>
        <v>0</v>
      </c>
      <c r="AA18" s="12">
        <f t="shared" si="5"/>
        <v>7.199989999984327</v>
      </c>
      <c r="AB18" s="15">
        <f>IF(S18="","",((Y18-Z18))/Y18)</f>
        <v>1</v>
      </c>
      <c r="AC18" s="12">
        <f t="shared" si="13"/>
        <v>43.8</v>
      </c>
      <c r="AD18" s="11">
        <f t="shared" si="10"/>
        <v>43.599999999999994</v>
      </c>
      <c r="AE18" s="251">
        <f t="shared" si="11"/>
        <v>0.20000000000000284</v>
      </c>
      <c r="AF18" s="50">
        <v>100</v>
      </c>
      <c r="AG18" s="50">
        <v>600</v>
      </c>
      <c r="AH18" s="234">
        <v>59</v>
      </c>
      <c r="AI18" s="236">
        <v>1.5</v>
      </c>
      <c r="AJ18" s="235">
        <v>131.7</v>
      </c>
      <c r="AK18" s="44">
        <f t="shared" si="6"/>
        <v>977.9986416645351</v>
      </c>
      <c r="AL18" s="52">
        <f t="shared" si="7"/>
        <v>131.7</v>
      </c>
      <c r="AM18" s="249"/>
      <c r="AN18" s="250"/>
      <c r="AO18" s="259" t="s">
        <v>111</v>
      </c>
      <c r="AQ18" s="205">
        <f t="shared" si="0"/>
        <v>0</v>
      </c>
    </row>
    <row r="19" spans="1:43" ht="26.25" customHeight="1" thickBot="1" thickTop="1">
      <c r="A19" s="8">
        <v>43170.70833350695</v>
      </c>
      <c r="B19" s="10">
        <f t="shared" si="1"/>
        <v>4.816670833330136</v>
      </c>
      <c r="C19" s="262">
        <v>8</v>
      </c>
      <c r="D19" s="256" t="s">
        <v>79</v>
      </c>
      <c r="E19" s="258" t="s">
        <v>79</v>
      </c>
      <c r="F19" s="240">
        <v>1300</v>
      </c>
      <c r="G19" s="241">
        <v>0</v>
      </c>
      <c r="H19" s="242"/>
      <c r="I19" s="243"/>
      <c r="J19" s="225"/>
      <c r="K19" s="228"/>
      <c r="L19" s="56"/>
      <c r="M19" s="57" t="s">
        <v>99</v>
      </c>
      <c r="N19" s="228">
        <v>52.9</v>
      </c>
      <c r="O19" s="59">
        <f>IF(N19="","",N19-N18)</f>
        <v>0</v>
      </c>
      <c r="P19" s="9" t="s">
        <v>80</v>
      </c>
      <c r="Q19" s="59">
        <v>0</v>
      </c>
      <c r="R19" s="245">
        <f t="shared" si="3"/>
        <v>0</v>
      </c>
      <c r="S19" s="230">
        <v>0.2</v>
      </c>
      <c r="T19" s="59">
        <f t="shared" si="4"/>
        <v>0</v>
      </c>
      <c r="U19" s="231"/>
      <c r="V19" s="232">
        <v>11.4</v>
      </c>
      <c r="W19" s="49">
        <f t="shared" si="8"/>
        <v>0</v>
      </c>
      <c r="X19" s="233">
        <v>86</v>
      </c>
      <c r="Y19" s="11">
        <f t="shared" si="12"/>
        <v>0</v>
      </c>
      <c r="Z19" s="12">
        <f t="shared" si="9"/>
        <v>0</v>
      </c>
      <c r="AA19" s="12">
        <f t="shared" si="5"/>
        <v>0</v>
      </c>
      <c r="AB19" s="15">
        <v>1</v>
      </c>
      <c r="AC19" s="12">
        <f t="shared" si="13"/>
        <v>43.8</v>
      </c>
      <c r="AD19" s="11">
        <f t="shared" si="10"/>
        <v>43.599999999999994</v>
      </c>
      <c r="AE19" s="251">
        <f t="shared" si="11"/>
        <v>0.20000000000000284</v>
      </c>
      <c r="AF19" s="50">
        <v>100</v>
      </c>
      <c r="AG19" s="50">
        <v>600</v>
      </c>
      <c r="AH19" s="234">
        <v>60</v>
      </c>
      <c r="AI19" s="236">
        <v>1.5</v>
      </c>
      <c r="AJ19" s="235">
        <v>154.53</v>
      </c>
      <c r="AK19" s="44">
        <f t="shared" si="6"/>
        <v>547.9192389988062</v>
      </c>
      <c r="AL19" s="52">
        <f t="shared" si="7"/>
        <v>154.53</v>
      </c>
      <c r="AM19" s="249"/>
      <c r="AN19" s="250"/>
      <c r="AO19" s="259" t="s">
        <v>112</v>
      </c>
      <c r="AQ19" s="205">
        <f t="shared" si="0"/>
        <v>0</v>
      </c>
    </row>
    <row r="20" spans="1:43" ht="26.25" customHeight="1" thickBot="1" thickTop="1">
      <c r="A20" s="8">
        <v>43170.750000231485</v>
      </c>
      <c r="B20" s="10">
        <f t="shared" si="1"/>
        <v>5.816672222223133</v>
      </c>
      <c r="C20" s="262">
        <v>8</v>
      </c>
      <c r="D20" s="256" t="s">
        <v>79</v>
      </c>
      <c r="E20" s="258" t="s">
        <v>79</v>
      </c>
      <c r="F20" s="240">
        <v>1295</v>
      </c>
      <c r="G20" s="241">
        <v>0</v>
      </c>
      <c r="H20" s="242"/>
      <c r="I20" s="243"/>
      <c r="J20" s="225"/>
      <c r="K20" s="228"/>
      <c r="L20" s="56"/>
      <c r="M20" s="57" t="s">
        <v>99</v>
      </c>
      <c r="N20" s="228">
        <v>52.9</v>
      </c>
      <c r="O20" s="59">
        <f t="shared" si="2"/>
        <v>0</v>
      </c>
      <c r="P20" s="9" t="s">
        <v>80</v>
      </c>
      <c r="Q20" s="59">
        <v>0</v>
      </c>
      <c r="R20" s="245">
        <f t="shared" si="3"/>
        <v>0</v>
      </c>
      <c r="S20" s="230">
        <v>0.2</v>
      </c>
      <c r="T20" s="59">
        <f t="shared" si="4"/>
        <v>0</v>
      </c>
      <c r="U20" s="231"/>
      <c r="V20" s="232">
        <v>11.4</v>
      </c>
      <c r="W20" s="49">
        <f t="shared" si="8"/>
        <v>0</v>
      </c>
      <c r="X20" s="233">
        <v>90</v>
      </c>
      <c r="Y20" s="11">
        <f t="shared" si="12"/>
        <v>0</v>
      </c>
      <c r="Z20" s="12">
        <f t="shared" si="9"/>
        <v>0</v>
      </c>
      <c r="AA20" s="12">
        <f t="shared" si="5"/>
        <v>0</v>
      </c>
      <c r="AB20" s="15">
        <v>1</v>
      </c>
      <c r="AC20" s="12">
        <f t="shared" si="13"/>
        <v>43.8</v>
      </c>
      <c r="AD20" s="11">
        <f t="shared" si="10"/>
        <v>43.599999999999994</v>
      </c>
      <c r="AE20" s="251">
        <f t="shared" si="11"/>
        <v>0.20000000000000284</v>
      </c>
      <c r="AF20" s="50">
        <v>100</v>
      </c>
      <c r="AG20" s="50">
        <v>600</v>
      </c>
      <c r="AH20" s="234">
        <v>61</v>
      </c>
      <c r="AI20" s="236">
        <v>1.5</v>
      </c>
      <c r="AJ20" s="235">
        <v>172.24</v>
      </c>
      <c r="AK20" s="44">
        <f t="shared" si="6"/>
        <v>425.0394096657406</v>
      </c>
      <c r="AL20" s="52">
        <f t="shared" si="7"/>
        <v>172.24</v>
      </c>
      <c r="AM20" s="249"/>
      <c r="AN20" s="250"/>
      <c r="AO20" s="53"/>
      <c r="AQ20" s="205" t="e">
        <f>#REF!-#REF!</f>
        <v>#REF!</v>
      </c>
    </row>
    <row r="21" spans="1:43" ht="26.25" customHeight="1" thickBot="1" thickTop="1">
      <c r="A21" s="8">
        <v>43170.79166695602</v>
      </c>
      <c r="B21" s="10">
        <f aca="true" t="shared" si="14" ref="B21:B26">IF(A21="","",((A21-A20)*24)+B20)</f>
        <v>6.81667361111613</v>
      </c>
      <c r="C21" s="262">
        <v>8</v>
      </c>
      <c r="D21" s="256" t="s">
        <v>79</v>
      </c>
      <c r="E21" s="258" t="s">
        <v>79</v>
      </c>
      <c r="F21" s="240">
        <v>1295</v>
      </c>
      <c r="G21" s="241">
        <v>0</v>
      </c>
      <c r="H21" s="242"/>
      <c r="I21" s="243"/>
      <c r="J21" s="225"/>
      <c r="K21" s="228"/>
      <c r="L21" s="56"/>
      <c r="M21" s="57" t="s">
        <v>99</v>
      </c>
      <c r="N21" s="228">
        <v>52.9</v>
      </c>
      <c r="O21" s="59">
        <f>IF(N21="","",N21-N20)</f>
        <v>0</v>
      </c>
      <c r="P21" s="9" t="s">
        <v>80</v>
      </c>
      <c r="Q21" s="59">
        <v>0</v>
      </c>
      <c r="R21" s="245">
        <f aca="true" t="shared" si="15" ref="R21:R26">IF(Q21="","",Q21-Q20)</f>
        <v>0</v>
      </c>
      <c r="S21" s="230">
        <v>0.2</v>
      </c>
      <c r="T21" s="59">
        <f aca="true" t="shared" si="16" ref="T21:T26">IF(S21="","",(S21-S20))</f>
        <v>0</v>
      </c>
      <c r="U21" s="231"/>
      <c r="V21" s="232">
        <v>11.4</v>
      </c>
      <c r="W21" s="49">
        <f aca="true" t="shared" si="17" ref="W21:W26">IF(V21="","",(V21-V20))</f>
        <v>0</v>
      </c>
      <c r="X21" s="233">
        <v>90</v>
      </c>
      <c r="Y21" s="11">
        <f aca="true" t="shared" si="18" ref="Y21:Y26">IF(S21="","",((T21+W21)*(24/(B21-B20))))</f>
        <v>0</v>
      </c>
      <c r="Z21" s="12">
        <f aca="true" t="shared" si="19" ref="Z21:Z26">IF(S21="","",(((T21*(1-U21)*(24/(B21-B20))))))</f>
        <v>0</v>
      </c>
      <c r="AA21" s="12">
        <f aca="true" t="shared" si="20" ref="AA21:AA26">IF(S21="","",(Y21-Z21))</f>
        <v>0</v>
      </c>
      <c r="AB21" s="15">
        <v>1</v>
      </c>
      <c r="AC21" s="12">
        <f t="shared" si="13"/>
        <v>43.8</v>
      </c>
      <c r="AD21" s="11">
        <f aca="true" t="shared" si="21" ref="AD21:AD26">IF(V21="","",((AC21-AC20)*AB21)+AD20)</f>
        <v>43.599999999999994</v>
      </c>
      <c r="AE21" s="251">
        <f aca="true" t="shared" si="22" ref="AE21:AE26">IF(S21="","",(AC21-AD21))</f>
        <v>0.20000000000000284</v>
      </c>
      <c r="AF21" s="50">
        <v>100</v>
      </c>
      <c r="AG21" s="50">
        <v>600</v>
      </c>
      <c r="AH21" s="234">
        <v>59</v>
      </c>
      <c r="AI21" s="236">
        <v>1.5</v>
      </c>
      <c r="AJ21" s="235">
        <v>202.93</v>
      </c>
      <c r="AK21" s="44">
        <f t="shared" si="6"/>
        <v>736.5589769983949</v>
      </c>
      <c r="AL21" s="52">
        <f t="shared" si="7"/>
        <v>202.93</v>
      </c>
      <c r="AM21" s="249"/>
      <c r="AN21" s="250"/>
      <c r="AO21" s="53"/>
      <c r="AQ21" s="205">
        <f>Y22-Z22</f>
        <v>0</v>
      </c>
    </row>
    <row r="22" spans="1:43" ht="26.25" customHeight="1" thickBot="1" thickTop="1">
      <c r="A22" s="8">
        <v>43170.83333368056</v>
      </c>
      <c r="B22" s="10">
        <f t="shared" si="14"/>
        <v>7.816675000009127</v>
      </c>
      <c r="C22" s="262">
        <v>8</v>
      </c>
      <c r="D22" s="256" t="s">
        <v>79</v>
      </c>
      <c r="E22" s="258" t="s">
        <v>79</v>
      </c>
      <c r="F22" s="240">
        <v>1295</v>
      </c>
      <c r="G22" s="241">
        <v>0</v>
      </c>
      <c r="H22" s="242"/>
      <c r="I22" s="243"/>
      <c r="J22" s="225"/>
      <c r="K22" s="228"/>
      <c r="L22" s="56"/>
      <c r="M22" s="57" t="s">
        <v>99</v>
      </c>
      <c r="N22" s="228">
        <v>52.9</v>
      </c>
      <c r="O22" s="59">
        <f aca="true" t="shared" si="23" ref="O22:O30">IF(N22="","",N22-N21)</f>
        <v>0</v>
      </c>
      <c r="P22" s="9" t="s">
        <v>80</v>
      </c>
      <c r="Q22" s="59">
        <v>0</v>
      </c>
      <c r="R22" s="245">
        <f t="shared" si="15"/>
        <v>0</v>
      </c>
      <c r="S22" s="230">
        <v>0.2</v>
      </c>
      <c r="T22" s="59">
        <f t="shared" si="16"/>
        <v>0</v>
      </c>
      <c r="U22" s="231"/>
      <c r="V22" s="232">
        <v>11.4</v>
      </c>
      <c r="W22" s="49">
        <f t="shared" si="17"/>
        <v>0</v>
      </c>
      <c r="X22" s="233">
        <v>67.5</v>
      </c>
      <c r="Y22" s="11">
        <f t="shared" si="18"/>
        <v>0</v>
      </c>
      <c r="Z22" s="12">
        <f t="shared" si="19"/>
        <v>0</v>
      </c>
      <c r="AA22" s="12">
        <f t="shared" si="20"/>
        <v>0</v>
      </c>
      <c r="AB22" s="15">
        <v>1</v>
      </c>
      <c r="AC22" s="12">
        <f t="shared" si="13"/>
        <v>43.8</v>
      </c>
      <c r="AD22" s="11">
        <f t="shared" si="21"/>
        <v>43.599999999999994</v>
      </c>
      <c r="AE22" s="251">
        <f t="shared" si="22"/>
        <v>0.20000000000000284</v>
      </c>
      <c r="AF22" s="50">
        <v>100</v>
      </c>
      <c r="AG22" s="50">
        <v>600</v>
      </c>
      <c r="AH22" s="234">
        <v>55</v>
      </c>
      <c r="AI22" s="236">
        <v>1.5</v>
      </c>
      <c r="AJ22" s="235">
        <v>226.24</v>
      </c>
      <c r="AK22" s="44">
        <f t="shared" si="6"/>
        <v>559.4392229987809</v>
      </c>
      <c r="AL22" s="52">
        <f t="shared" si="7"/>
        <v>226.24</v>
      </c>
      <c r="AM22" s="249"/>
      <c r="AN22" s="250">
        <f aca="true" t="shared" si="24" ref="AN22:AN30">IF(T22=0,"",AK22*1000/Z22)</f>
      </c>
      <c r="AO22" s="202" t="s">
        <v>120</v>
      </c>
      <c r="AQ22" s="205" t="e">
        <f>#REF!-#REF!</f>
        <v>#REF!</v>
      </c>
    </row>
    <row r="23" spans="1:43" ht="26.25" customHeight="1" thickBot="1" thickTop="1">
      <c r="A23" s="8">
        <v>43170.875000405096</v>
      </c>
      <c r="B23" s="10">
        <f t="shared" si="14"/>
        <v>8.816676388902124</v>
      </c>
      <c r="C23" s="261">
        <v>10</v>
      </c>
      <c r="D23" s="256" t="s">
        <v>79</v>
      </c>
      <c r="E23" s="258" t="s">
        <v>79</v>
      </c>
      <c r="F23" s="240">
        <v>1295</v>
      </c>
      <c r="G23" s="241">
        <v>0</v>
      </c>
      <c r="H23" s="242"/>
      <c r="I23" s="243"/>
      <c r="J23" s="225"/>
      <c r="K23" s="228"/>
      <c r="L23" s="56"/>
      <c r="M23" s="57" t="s">
        <v>99</v>
      </c>
      <c r="N23" s="228">
        <v>52.9</v>
      </c>
      <c r="O23" s="59">
        <v>2.1</v>
      </c>
      <c r="P23" s="9" t="s">
        <v>116</v>
      </c>
      <c r="Q23" s="59">
        <v>0</v>
      </c>
      <c r="R23" s="245">
        <f t="shared" si="15"/>
        <v>0</v>
      </c>
      <c r="S23" s="230">
        <v>0.2</v>
      </c>
      <c r="T23" s="59">
        <f t="shared" si="16"/>
        <v>0</v>
      </c>
      <c r="U23" s="231"/>
      <c r="V23" s="232">
        <v>11.4</v>
      </c>
      <c r="W23" s="49">
        <f t="shared" si="17"/>
        <v>0</v>
      </c>
      <c r="X23" s="233">
        <v>67</v>
      </c>
      <c r="Y23" s="11">
        <f t="shared" si="18"/>
        <v>0</v>
      </c>
      <c r="Z23" s="12">
        <f t="shared" si="19"/>
        <v>0</v>
      </c>
      <c r="AA23" s="12">
        <f t="shared" si="20"/>
        <v>0</v>
      </c>
      <c r="AB23" s="15">
        <v>1</v>
      </c>
      <c r="AC23" s="12">
        <f t="shared" si="13"/>
        <v>43.8</v>
      </c>
      <c r="AD23" s="11">
        <f t="shared" si="21"/>
        <v>43.599999999999994</v>
      </c>
      <c r="AE23" s="251">
        <f t="shared" si="22"/>
        <v>0.20000000000000284</v>
      </c>
      <c r="AF23" s="50">
        <v>100</v>
      </c>
      <c r="AG23" s="50">
        <v>600</v>
      </c>
      <c r="AH23" s="234">
        <v>53</v>
      </c>
      <c r="AI23" s="236">
        <v>1.5</v>
      </c>
      <c r="AJ23" s="235">
        <v>253.97</v>
      </c>
      <c r="AK23" s="44">
        <f t="shared" si="6"/>
        <v>665.5190756652162</v>
      </c>
      <c r="AL23" s="52">
        <f t="shared" si="7"/>
        <v>253.97</v>
      </c>
      <c r="AM23" s="249"/>
      <c r="AN23" s="250">
        <f t="shared" si="24"/>
      </c>
      <c r="AO23" s="202" t="s">
        <v>125</v>
      </c>
      <c r="AQ23" s="205">
        <f>Y24-Z24</f>
        <v>0</v>
      </c>
    </row>
    <row r="24" spans="1:43" ht="26.25" customHeight="1" thickBot="1" thickTop="1">
      <c r="A24" s="8">
        <v>43170.916667129626</v>
      </c>
      <c r="B24" s="10">
        <f t="shared" si="14"/>
        <v>9.816677777620498</v>
      </c>
      <c r="C24" s="261">
        <v>10</v>
      </c>
      <c r="D24" s="256" t="s">
        <v>79</v>
      </c>
      <c r="E24" s="258" t="s">
        <v>79</v>
      </c>
      <c r="F24" s="240">
        <v>1295</v>
      </c>
      <c r="G24" s="241">
        <v>0</v>
      </c>
      <c r="H24" s="242"/>
      <c r="I24" s="243"/>
      <c r="J24" s="225"/>
      <c r="K24" s="228"/>
      <c r="L24" s="56"/>
      <c r="M24" s="57" t="s">
        <v>99</v>
      </c>
      <c r="N24" s="228">
        <v>52.9</v>
      </c>
      <c r="O24" s="59">
        <v>2.1</v>
      </c>
      <c r="P24" s="9" t="s">
        <v>116</v>
      </c>
      <c r="Q24" s="59">
        <v>0</v>
      </c>
      <c r="R24" s="245">
        <f t="shared" si="15"/>
        <v>0</v>
      </c>
      <c r="S24" s="230">
        <v>0.2</v>
      </c>
      <c r="T24" s="59">
        <f t="shared" si="16"/>
        <v>0</v>
      </c>
      <c r="U24" s="231"/>
      <c r="V24" s="232">
        <v>11.4</v>
      </c>
      <c r="W24" s="49">
        <f t="shared" si="17"/>
        <v>0</v>
      </c>
      <c r="X24" s="233">
        <v>67</v>
      </c>
      <c r="Y24" s="11">
        <f t="shared" si="18"/>
        <v>0</v>
      </c>
      <c r="Z24" s="12">
        <f t="shared" si="19"/>
        <v>0</v>
      </c>
      <c r="AA24" s="12">
        <f t="shared" si="20"/>
        <v>0</v>
      </c>
      <c r="AB24" s="15">
        <v>1</v>
      </c>
      <c r="AC24" s="12">
        <f t="shared" si="13"/>
        <v>43.8</v>
      </c>
      <c r="AD24" s="11">
        <f t="shared" si="21"/>
        <v>43.599999999999994</v>
      </c>
      <c r="AE24" s="251">
        <f t="shared" si="22"/>
        <v>0.20000000000000284</v>
      </c>
      <c r="AF24" s="50">
        <v>100</v>
      </c>
      <c r="AG24" s="50">
        <v>600</v>
      </c>
      <c r="AH24" s="234">
        <v>51</v>
      </c>
      <c r="AI24" s="236">
        <v>1.5</v>
      </c>
      <c r="AJ24" s="235">
        <v>282.36</v>
      </c>
      <c r="AK24" s="44">
        <f t="shared" si="6"/>
        <v>681.359053784163</v>
      </c>
      <c r="AL24" s="52">
        <f t="shared" si="7"/>
        <v>282.36</v>
      </c>
      <c r="AM24" s="249"/>
      <c r="AN24" s="250">
        <f t="shared" si="24"/>
      </c>
      <c r="AO24" s="264"/>
      <c r="AQ24" s="205" t="e">
        <f>#REF!-#REF!</f>
        <v>#REF!</v>
      </c>
    </row>
    <row r="25" spans="1:43" ht="26.25" customHeight="1" thickBot="1" thickTop="1">
      <c r="A25" s="8">
        <v>43170.95833385416</v>
      </c>
      <c r="B25" s="10">
        <f t="shared" si="14"/>
        <v>10.816679166513495</v>
      </c>
      <c r="C25" s="261">
        <v>10</v>
      </c>
      <c r="D25" s="256" t="s">
        <v>79</v>
      </c>
      <c r="E25" s="258" t="s">
        <v>79</v>
      </c>
      <c r="F25" s="240">
        <v>1295</v>
      </c>
      <c r="G25" s="241">
        <v>0</v>
      </c>
      <c r="H25" s="242"/>
      <c r="I25" s="243"/>
      <c r="J25" s="225"/>
      <c r="K25" s="228"/>
      <c r="L25" s="56"/>
      <c r="M25" s="57" t="s">
        <v>99</v>
      </c>
      <c r="N25" s="228">
        <v>52.9</v>
      </c>
      <c r="O25" s="59">
        <v>2.1</v>
      </c>
      <c r="P25" s="9" t="s">
        <v>116</v>
      </c>
      <c r="Q25" s="59">
        <v>0</v>
      </c>
      <c r="R25" s="245">
        <f t="shared" si="15"/>
        <v>0</v>
      </c>
      <c r="S25" s="230">
        <v>0.2</v>
      </c>
      <c r="T25" s="59">
        <f t="shared" si="16"/>
        <v>0</v>
      </c>
      <c r="U25" s="231"/>
      <c r="V25" s="232">
        <v>11.4</v>
      </c>
      <c r="W25" s="49">
        <f t="shared" si="17"/>
        <v>0</v>
      </c>
      <c r="X25" s="233">
        <v>68</v>
      </c>
      <c r="Y25" s="11">
        <f t="shared" si="18"/>
        <v>0</v>
      </c>
      <c r="Z25" s="12">
        <f t="shared" si="19"/>
        <v>0</v>
      </c>
      <c r="AA25" s="12">
        <f t="shared" si="20"/>
        <v>0</v>
      </c>
      <c r="AB25" s="15">
        <v>1</v>
      </c>
      <c r="AC25" s="12">
        <f t="shared" si="13"/>
        <v>43.8</v>
      </c>
      <c r="AD25" s="11">
        <f t="shared" si="21"/>
        <v>43.599999999999994</v>
      </c>
      <c r="AE25" s="251">
        <f t="shared" si="22"/>
        <v>0.20000000000000284</v>
      </c>
      <c r="AF25" s="50">
        <v>100</v>
      </c>
      <c r="AG25" s="50">
        <v>600</v>
      </c>
      <c r="AH25" s="234">
        <v>51</v>
      </c>
      <c r="AI25" s="236">
        <v>1.5</v>
      </c>
      <c r="AJ25" s="235">
        <v>312.2</v>
      </c>
      <c r="AK25" s="44">
        <f t="shared" si="6"/>
        <v>716.159005331772</v>
      </c>
      <c r="AL25" s="52">
        <f t="shared" si="7"/>
        <v>312.2</v>
      </c>
      <c r="AM25" s="249"/>
      <c r="AN25" s="250">
        <f t="shared" si="24"/>
      </c>
      <c r="AO25" s="264"/>
      <c r="AQ25" s="205">
        <f>Y26-Z26</f>
        <v>0</v>
      </c>
    </row>
    <row r="26" spans="1:43" ht="26.25" customHeight="1" thickBot="1" thickTop="1">
      <c r="A26" s="255">
        <v>43171.0000005787</v>
      </c>
      <c r="B26" s="10">
        <f t="shared" si="14"/>
        <v>11.816680555406492</v>
      </c>
      <c r="C26" s="261">
        <v>10</v>
      </c>
      <c r="D26" s="256" t="s">
        <v>79</v>
      </c>
      <c r="E26" s="258" t="s">
        <v>79</v>
      </c>
      <c r="F26" s="240">
        <v>1295</v>
      </c>
      <c r="G26" s="241">
        <v>0</v>
      </c>
      <c r="H26" s="242"/>
      <c r="I26" s="243"/>
      <c r="J26" s="225"/>
      <c r="K26" s="228"/>
      <c r="L26" s="56"/>
      <c r="M26" s="57" t="s">
        <v>99</v>
      </c>
      <c r="N26" s="228">
        <v>52.9</v>
      </c>
      <c r="O26" s="59">
        <f t="shared" si="23"/>
        <v>0</v>
      </c>
      <c r="P26" s="9" t="s">
        <v>116</v>
      </c>
      <c r="Q26" s="59">
        <v>0</v>
      </c>
      <c r="R26" s="245">
        <f t="shared" si="15"/>
        <v>0</v>
      </c>
      <c r="S26" s="230">
        <v>0.2</v>
      </c>
      <c r="T26" s="59">
        <f t="shared" si="16"/>
        <v>0</v>
      </c>
      <c r="U26" s="231"/>
      <c r="V26" s="254">
        <v>11.4</v>
      </c>
      <c r="W26" s="49">
        <f t="shared" si="17"/>
        <v>0</v>
      </c>
      <c r="X26" s="233">
        <v>67</v>
      </c>
      <c r="Y26" s="11">
        <f t="shared" si="18"/>
        <v>0</v>
      </c>
      <c r="Z26" s="12">
        <f t="shared" si="19"/>
        <v>0</v>
      </c>
      <c r="AA26" s="12">
        <f t="shared" si="20"/>
        <v>0</v>
      </c>
      <c r="AB26" s="15">
        <v>1</v>
      </c>
      <c r="AC26" s="12">
        <f t="shared" si="13"/>
        <v>43.8</v>
      </c>
      <c r="AD26" s="11">
        <f t="shared" si="21"/>
        <v>43.599999999999994</v>
      </c>
      <c r="AE26" s="251">
        <f t="shared" si="22"/>
        <v>0.20000000000000284</v>
      </c>
      <c r="AF26" s="50">
        <v>100</v>
      </c>
      <c r="AG26" s="50">
        <v>600</v>
      </c>
      <c r="AH26" s="234">
        <v>50</v>
      </c>
      <c r="AI26" s="236">
        <v>1.5</v>
      </c>
      <c r="AJ26" s="235">
        <v>334.53</v>
      </c>
      <c r="AK26" s="44">
        <f t="shared" si="6"/>
        <v>535.9192556654984</v>
      </c>
      <c r="AL26" s="52">
        <f t="shared" si="7"/>
        <v>334.53</v>
      </c>
      <c r="AM26" s="249"/>
      <c r="AN26" s="250">
        <f t="shared" si="24"/>
      </c>
      <c r="AO26" s="202" t="s">
        <v>121</v>
      </c>
      <c r="AQ26" s="205" t="e">
        <f>#REF!-#REF!</f>
        <v>#REF!</v>
      </c>
    </row>
    <row r="27" spans="1:43" ht="26.25" customHeight="1" thickBot="1" thickTop="1">
      <c r="A27" s="8">
        <v>43171.04166724537</v>
      </c>
      <c r="B27" s="10">
        <f aca="true" t="shared" si="25" ref="B27:B32">IF(A27="","",((A27-A26)*24)+B26)</f>
        <v>12.816680555522908</v>
      </c>
      <c r="C27" s="260">
        <v>12</v>
      </c>
      <c r="D27" s="256" t="s">
        <v>79</v>
      </c>
      <c r="E27" s="258" t="s">
        <v>79</v>
      </c>
      <c r="F27" s="240">
        <v>1295</v>
      </c>
      <c r="G27" s="241">
        <v>0</v>
      </c>
      <c r="H27" s="242"/>
      <c r="I27" s="243"/>
      <c r="J27" s="225"/>
      <c r="K27" s="228"/>
      <c r="L27" s="56"/>
      <c r="M27" s="57" t="s">
        <v>99</v>
      </c>
      <c r="N27" s="228">
        <v>52.9</v>
      </c>
      <c r="O27" s="59">
        <f t="shared" si="23"/>
        <v>0</v>
      </c>
      <c r="P27" s="9" t="s">
        <v>116</v>
      </c>
      <c r="Q27" s="59">
        <v>0</v>
      </c>
      <c r="R27" s="245">
        <f aca="true" t="shared" si="26" ref="R27:R32">IF(Q27="","",Q27-Q26)</f>
        <v>0</v>
      </c>
      <c r="S27" s="230">
        <v>0.2</v>
      </c>
      <c r="T27" s="59">
        <f aca="true" t="shared" si="27" ref="T27:T32">IF(S27="","",(S27-S26))</f>
        <v>0</v>
      </c>
      <c r="U27" s="231"/>
      <c r="V27" s="254">
        <v>11.4</v>
      </c>
      <c r="W27" s="49">
        <f aca="true" t="shared" si="28" ref="W27:W32">IF(V27="","",(V27-V26))</f>
        <v>0</v>
      </c>
      <c r="X27" s="233">
        <v>88</v>
      </c>
      <c r="Y27" s="11">
        <f aca="true" t="shared" si="29" ref="Y27:Y32">IF(S27="","",((T27+W27)*(24/(B27-B26))))</f>
        <v>0</v>
      </c>
      <c r="Z27" s="12">
        <f aca="true" t="shared" si="30" ref="Z27:Z32">IF(S27="","",(((T27*(1-U27)*(24/(B27-B26))))))</f>
        <v>0</v>
      </c>
      <c r="AA27" s="12">
        <f aca="true" t="shared" si="31" ref="AA27:AA32">IF(S27="","",(Y27-Z27))</f>
        <v>0</v>
      </c>
      <c r="AB27" s="15">
        <v>1</v>
      </c>
      <c r="AC27" s="12">
        <f aca="true" t="shared" si="32" ref="AC27:AC32">IF(S27="","",(T27+W27)+(AC26))</f>
        <v>43.8</v>
      </c>
      <c r="AD27" s="11">
        <f aca="true" t="shared" si="33" ref="AD27:AD32">IF(V27="","",((AC27-AC26)*AB27)+AD26)</f>
        <v>43.599999999999994</v>
      </c>
      <c r="AE27" s="251">
        <f aca="true" t="shared" si="34" ref="AE27:AE32">IF(S27="","",(AC27-AD27))</f>
        <v>0.20000000000000284</v>
      </c>
      <c r="AF27" s="50">
        <v>100</v>
      </c>
      <c r="AG27" s="50">
        <v>600</v>
      </c>
      <c r="AH27" s="234">
        <v>50</v>
      </c>
      <c r="AI27" s="236">
        <v>1.5</v>
      </c>
      <c r="AJ27" s="235">
        <v>370.13</v>
      </c>
      <c r="AK27" s="44">
        <f aca="true" t="shared" si="35" ref="AK27:AK32">IF(AJ27="","",((AJ27-AJ26)*(24/(B27-B26))))</f>
        <v>854.3999999005352</v>
      </c>
      <c r="AL27" s="52">
        <f aca="true" t="shared" si="36" ref="AL27:AL32">IF(AF27="","",(AL26+(AK27/(1/(A27-A26)))))</f>
        <v>370.13</v>
      </c>
      <c r="AM27" s="249"/>
      <c r="AN27" s="250">
        <f t="shared" si="24"/>
      </c>
      <c r="AO27" s="202" t="s">
        <v>125</v>
      </c>
      <c r="AQ27" s="205">
        <f>Y28-Z28</f>
        <v>2.399996666661428</v>
      </c>
    </row>
    <row r="28" spans="1:43" ht="26.25" customHeight="1" thickBot="1" thickTop="1">
      <c r="A28" s="8">
        <v>43171.08333396991</v>
      </c>
      <c r="B28" s="10">
        <f t="shared" si="25"/>
        <v>13.816681944415905</v>
      </c>
      <c r="C28" s="260">
        <v>12</v>
      </c>
      <c r="D28" s="256" t="s">
        <v>79</v>
      </c>
      <c r="E28" s="258" t="s">
        <v>79</v>
      </c>
      <c r="F28" s="240">
        <v>1250</v>
      </c>
      <c r="G28" s="241">
        <v>0</v>
      </c>
      <c r="H28" s="242"/>
      <c r="I28" s="243"/>
      <c r="J28" s="225"/>
      <c r="K28" s="228"/>
      <c r="L28" s="56"/>
      <c r="M28" s="57" t="s">
        <v>99</v>
      </c>
      <c r="N28" s="228">
        <v>52.9</v>
      </c>
      <c r="O28" s="59">
        <f t="shared" si="23"/>
        <v>0</v>
      </c>
      <c r="P28" s="9" t="s">
        <v>116</v>
      </c>
      <c r="Q28" s="59">
        <v>0</v>
      </c>
      <c r="R28" s="245">
        <f t="shared" si="26"/>
        <v>0</v>
      </c>
      <c r="S28" s="230">
        <v>0.2</v>
      </c>
      <c r="T28" s="59">
        <f t="shared" si="27"/>
        <v>0</v>
      </c>
      <c r="U28" s="231"/>
      <c r="V28" s="254">
        <v>11.5</v>
      </c>
      <c r="W28" s="49">
        <f t="shared" si="28"/>
        <v>0.09999999999999964</v>
      </c>
      <c r="X28" s="233">
        <v>88</v>
      </c>
      <c r="Y28" s="11">
        <f t="shared" si="29"/>
        <v>2.399996666661428</v>
      </c>
      <c r="Z28" s="12">
        <f t="shared" si="30"/>
        <v>0</v>
      </c>
      <c r="AA28" s="12">
        <f t="shared" si="31"/>
        <v>2.399996666661428</v>
      </c>
      <c r="AB28" s="15">
        <v>1</v>
      </c>
      <c r="AC28" s="12">
        <f t="shared" si="32"/>
        <v>43.9</v>
      </c>
      <c r="AD28" s="11">
        <f t="shared" si="33"/>
        <v>43.699999999999996</v>
      </c>
      <c r="AE28" s="251">
        <f t="shared" si="34"/>
        <v>0.20000000000000284</v>
      </c>
      <c r="AF28" s="50">
        <v>100</v>
      </c>
      <c r="AG28" s="50">
        <v>600</v>
      </c>
      <c r="AH28" s="234">
        <v>50</v>
      </c>
      <c r="AI28" s="236">
        <v>1.5</v>
      </c>
      <c r="AJ28" s="235">
        <v>411.22</v>
      </c>
      <c r="AK28" s="44">
        <f t="shared" si="35"/>
        <v>986.158630331185</v>
      </c>
      <c r="AL28" s="52">
        <f t="shared" si="36"/>
        <v>411.22</v>
      </c>
      <c r="AM28" s="249"/>
      <c r="AN28" s="250">
        <f t="shared" si="24"/>
      </c>
      <c r="AO28" s="259"/>
      <c r="AQ28" s="205" t="e">
        <f>#REF!-#REF!</f>
        <v>#REF!</v>
      </c>
    </row>
    <row r="29" spans="1:43" ht="26.25" customHeight="1" thickBot="1" thickTop="1">
      <c r="A29" s="8">
        <v>43171.12500069445</v>
      </c>
      <c r="B29" s="10">
        <f t="shared" si="25"/>
        <v>14.816683333308902</v>
      </c>
      <c r="C29" s="260">
        <v>12</v>
      </c>
      <c r="D29" s="256" t="s">
        <v>79</v>
      </c>
      <c r="E29" s="258" t="s">
        <v>79</v>
      </c>
      <c r="F29" s="240">
        <v>1250</v>
      </c>
      <c r="G29" s="241">
        <v>0</v>
      </c>
      <c r="H29" s="242"/>
      <c r="I29" s="243"/>
      <c r="J29" s="225"/>
      <c r="K29" s="228"/>
      <c r="L29" s="56"/>
      <c r="M29" s="57" t="s">
        <v>118</v>
      </c>
      <c r="N29" s="228">
        <v>52.9</v>
      </c>
      <c r="O29" s="59">
        <f t="shared" si="23"/>
        <v>0</v>
      </c>
      <c r="P29" s="9" t="s">
        <v>116</v>
      </c>
      <c r="Q29" s="59">
        <v>0</v>
      </c>
      <c r="R29" s="245">
        <f t="shared" si="26"/>
        <v>0</v>
      </c>
      <c r="S29" s="230">
        <v>0.2</v>
      </c>
      <c r="T29" s="59">
        <f t="shared" si="27"/>
        <v>0</v>
      </c>
      <c r="U29" s="231"/>
      <c r="V29" s="232">
        <v>11.5</v>
      </c>
      <c r="W29" s="49">
        <f t="shared" si="28"/>
        <v>0</v>
      </c>
      <c r="X29" s="233">
        <v>88</v>
      </c>
      <c r="Y29" s="11">
        <f t="shared" si="29"/>
        <v>0</v>
      </c>
      <c r="Z29" s="12">
        <f t="shared" si="30"/>
        <v>0</v>
      </c>
      <c r="AA29" s="12">
        <f t="shared" si="31"/>
        <v>0</v>
      </c>
      <c r="AB29" s="15">
        <v>1</v>
      </c>
      <c r="AC29" s="12">
        <f t="shared" si="32"/>
        <v>43.9</v>
      </c>
      <c r="AD29" s="11">
        <f t="shared" si="33"/>
        <v>43.699999999999996</v>
      </c>
      <c r="AE29" s="251">
        <f t="shared" si="34"/>
        <v>0.20000000000000284</v>
      </c>
      <c r="AF29" s="50">
        <v>100</v>
      </c>
      <c r="AG29" s="50">
        <v>600</v>
      </c>
      <c r="AH29" s="234">
        <v>51</v>
      </c>
      <c r="AI29" s="236">
        <v>1.5</v>
      </c>
      <c r="AJ29" s="235">
        <v>448.564</v>
      </c>
      <c r="AK29" s="44">
        <f t="shared" si="35"/>
        <v>896.2547551980467</v>
      </c>
      <c r="AL29" s="52">
        <f t="shared" si="36"/>
        <v>448.564</v>
      </c>
      <c r="AM29" s="249"/>
      <c r="AN29" s="250">
        <f t="shared" si="24"/>
      </c>
      <c r="AO29" s="264"/>
      <c r="AQ29" s="205">
        <f>Y30-Z30</f>
        <v>0</v>
      </c>
    </row>
    <row r="30" spans="1:43" ht="26.25" customHeight="1" thickBot="1" thickTop="1">
      <c r="A30" s="8">
        <v>43171.166667418984</v>
      </c>
      <c r="B30" s="10">
        <f t="shared" si="25"/>
        <v>15.816684722201899</v>
      </c>
      <c r="C30" s="260">
        <v>12</v>
      </c>
      <c r="D30" s="256" t="s">
        <v>79</v>
      </c>
      <c r="E30" s="258" t="s">
        <v>79</v>
      </c>
      <c r="F30" s="240">
        <v>1250</v>
      </c>
      <c r="G30" s="241">
        <v>0</v>
      </c>
      <c r="H30" s="242"/>
      <c r="I30" s="243"/>
      <c r="J30" s="225"/>
      <c r="K30" s="228"/>
      <c r="L30" s="56"/>
      <c r="M30" s="57" t="s">
        <v>118</v>
      </c>
      <c r="N30" s="228">
        <v>52.9</v>
      </c>
      <c r="O30" s="59">
        <f t="shared" si="23"/>
        <v>0</v>
      </c>
      <c r="P30" s="9" t="s">
        <v>116</v>
      </c>
      <c r="Q30" s="59">
        <v>0</v>
      </c>
      <c r="R30" s="245">
        <f t="shared" si="26"/>
        <v>0</v>
      </c>
      <c r="S30" s="230">
        <v>0.2</v>
      </c>
      <c r="T30" s="59">
        <f t="shared" si="27"/>
        <v>0</v>
      </c>
      <c r="U30" s="231"/>
      <c r="V30" s="254">
        <v>11.5</v>
      </c>
      <c r="W30" s="49">
        <f t="shared" si="28"/>
        <v>0</v>
      </c>
      <c r="X30" s="233">
        <v>88</v>
      </c>
      <c r="Y30" s="11">
        <f t="shared" si="29"/>
        <v>0</v>
      </c>
      <c r="Z30" s="12">
        <f t="shared" si="30"/>
        <v>0</v>
      </c>
      <c r="AA30" s="12">
        <f t="shared" si="31"/>
        <v>0</v>
      </c>
      <c r="AB30" s="15">
        <v>1</v>
      </c>
      <c r="AC30" s="12">
        <f t="shared" si="32"/>
        <v>43.9</v>
      </c>
      <c r="AD30" s="11">
        <f t="shared" si="33"/>
        <v>43.699999999999996</v>
      </c>
      <c r="AE30" s="251">
        <f t="shared" si="34"/>
        <v>0.20000000000000284</v>
      </c>
      <c r="AF30" s="50">
        <v>100</v>
      </c>
      <c r="AG30" s="50">
        <v>600</v>
      </c>
      <c r="AH30" s="234">
        <v>50</v>
      </c>
      <c r="AI30" s="236">
        <v>1.5</v>
      </c>
      <c r="AJ30" s="235">
        <v>487.248</v>
      </c>
      <c r="AK30" s="44">
        <f t="shared" si="35"/>
        <v>928.4147105313094</v>
      </c>
      <c r="AL30" s="52">
        <f t="shared" si="36"/>
        <v>487.248</v>
      </c>
      <c r="AM30" s="249"/>
      <c r="AN30" s="250">
        <f t="shared" si="24"/>
      </c>
      <c r="AO30" s="202" t="s">
        <v>122</v>
      </c>
      <c r="AQ30" s="205" t="e">
        <f>#REF!-#REF!</f>
        <v>#REF!</v>
      </c>
    </row>
    <row r="31" spans="1:43" ht="26.25" customHeight="1" thickBot="1" thickTop="1">
      <c r="A31" s="8">
        <v>43171.20833414352</v>
      </c>
      <c r="B31" s="10">
        <f t="shared" si="25"/>
        <v>16.816686111094896</v>
      </c>
      <c r="C31" s="263">
        <v>14</v>
      </c>
      <c r="D31" s="256" t="s">
        <v>79</v>
      </c>
      <c r="E31" s="258" t="s">
        <v>79</v>
      </c>
      <c r="F31" s="240">
        <v>1200</v>
      </c>
      <c r="G31" s="241">
        <v>0</v>
      </c>
      <c r="H31" s="242"/>
      <c r="I31" s="243"/>
      <c r="J31" s="225"/>
      <c r="K31" s="228"/>
      <c r="L31" s="56"/>
      <c r="M31" s="57" t="s">
        <v>118</v>
      </c>
      <c r="N31" s="228">
        <v>52.9</v>
      </c>
      <c r="O31" s="59">
        <f>IF(N31="","",N31-N30)</f>
        <v>0</v>
      </c>
      <c r="P31" s="9" t="s">
        <v>116</v>
      </c>
      <c r="Q31" s="59">
        <v>0</v>
      </c>
      <c r="R31" s="245">
        <f t="shared" si="26"/>
        <v>0</v>
      </c>
      <c r="S31" s="230">
        <v>0.2</v>
      </c>
      <c r="T31" s="59">
        <f t="shared" si="27"/>
        <v>0</v>
      </c>
      <c r="U31" s="231"/>
      <c r="V31" s="254">
        <v>11.5</v>
      </c>
      <c r="W31" s="49">
        <f t="shared" si="28"/>
        <v>0</v>
      </c>
      <c r="X31" s="233">
        <v>81</v>
      </c>
      <c r="Y31" s="11">
        <f t="shared" si="29"/>
        <v>0</v>
      </c>
      <c r="Z31" s="12">
        <f t="shared" si="30"/>
        <v>0</v>
      </c>
      <c r="AA31" s="12">
        <f t="shared" si="31"/>
        <v>0</v>
      </c>
      <c r="AB31" s="15">
        <v>1</v>
      </c>
      <c r="AC31" s="12">
        <f t="shared" si="32"/>
        <v>43.9</v>
      </c>
      <c r="AD31" s="11">
        <f t="shared" si="33"/>
        <v>43.699999999999996</v>
      </c>
      <c r="AE31" s="251">
        <f t="shared" si="34"/>
        <v>0.20000000000000284</v>
      </c>
      <c r="AF31" s="50">
        <v>100</v>
      </c>
      <c r="AG31" s="50">
        <v>600</v>
      </c>
      <c r="AH31" s="234">
        <v>51</v>
      </c>
      <c r="AI31" s="236">
        <v>1.5</v>
      </c>
      <c r="AJ31" s="235">
        <v>524.4</v>
      </c>
      <c r="AK31" s="44">
        <f t="shared" si="35"/>
        <v>891.6467615980566</v>
      </c>
      <c r="AL31" s="52">
        <f t="shared" si="36"/>
        <v>524.4</v>
      </c>
      <c r="AM31" s="249"/>
      <c r="AN31" s="250">
        <f>IF(T31=0,"",AK31*1000/Z31)</f>
      </c>
      <c r="AO31" s="202" t="s">
        <v>125</v>
      </c>
      <c r="AQ31" s="205">
        <f>Y32-Z32</f>
        <v>4.799993333322856</v>
      </c>
    </row>
    <row r="32" spans="1:43" ht="26.25" customHeight="1" thickBot="1" thickTop="1">
      <c r="A32" s="8">
        <v>43171.25000086806</v>
      </c>
      <c r="B32" s="10">
        <f t="shared" si="25"/>
        <v>17.816687499987893</v>
      </c>
      <c r="C32" s="263">
        <v>14</v>
      </c>
      <c r="D32" s="256" t="s">
        <v>79</v>
      </c>
      <c r="E32" s="258" t="s">
        <v>79</v>
      </c>
      <c r="F32" s="240">
        <v>1200</v>
      </c>
      <c r="G32" s="241">
        <v>0</v>
      </c>
      <c r="H32" s="242"/>
      <c r="I32" s="243"/>
      <c r="J32" s="225"/>
      <c r="K32" s="228"/>
      <c r="L32" s="56"/>
      <c r="M32" s="57" t="s">
        <v>118</v>
      </c>
      <c r="N32" s="228">
        <v>52.9</v>
      </c>
      <c r="O32" s="59">
        <f>IF(N32="","",N32-N31)</f>
        <v>0</v>
      </c>
      <c r="P32" s="9" t="s">
        <v>116</v>
      </c>
      <c r="Q32" s="59">
        <v>0</v>
      </c>
      <c r="R32" s="245">
        <f t="shared" si="26"/>
        <v>0</v>
      </c>
      <c r="S32" s="230">
        <v>0.2</v>
      </c>
      <c r="T32" s="59">
        <f t="shared" si="27"/>
        <v>0</v>
      </c>
      <c r="U32" s="231"/>
      <c r="V32" s="254">
        <v>11.7</v>
      </c>
      <c r="W32" s="49">
        <f t="shared" si="28"/>
        <v>0.1999999999999993</v>
      </c>
      <c r="X32" s="233">
        <v>81</v>
      </c>
      <c r="Y32" s="11">
        <f t="shared" si="29"/>
        <v>4.799993333322856</v>
      </c>
      <c r="Z32" s="12">
        <f t="shared" si="30"/>
        <v>0</v>
      </c>
      <c r="AA32" s="12">
        <f t="shared" si="31"/>
        <v>4.799993333322856</v>
      </c>
      <c r="AB32" s="15">
        <v>1</v>
      </c>
      <c r="AC32" s="12">
        <f t="shared" si="32"/>
        <v>44.099999999999994</v>
      </c>
      <c r="AD32" s="11">
        <f t="shared" si="33"/>
        <v>43.89999999999999</v>
      </c>
      <c r="AE32" s="251">
        <f t="shared" si="34"/>
        <v>0.20000000000000284</v>
      </c>
      <c r="AF32" s="50">
        <v>100</v>
      </c>
      <c r="AG32" s="50">
        <v>600</v>
      </c>
      <c r="AH32" s="234">
        <v>52</v>
      </c>
      <c r="AI32" s="236">
        <v>1.5</v>
      </c>
      <c r="AJ32" s="235">
        <v>564.48</v>
      </c>
      <c r="AK32" s="44">
        <f t="shared" si="35"/>
        <v>961.9186639979048</v>
      </c>
      <c r="AL32" s="52">
        <f t="shared" si="36"/>
        <v>564.48</v>
      </c>
      <c r="AM32" s="249"/>
      <c r="AN32" s="250">
        <f>IF(T32=0,"",AK32*1000/Z32)</f>
      </c>
      <c r="AO32" s="202"/>
      <c r="AQ32" s="205" t="e">
        <f>#REF!-#REF!</f>
        <v>#REF!</v>
      </c>
    </row>
    <row r="33" spans="1:43" ht="26.25" customHeight="1" thickBot="1" thickTop="1">
      <c r="A33" s="8">
        <v>43171.291667592595</v>
      </c>
      <c r="B33" s="10">
        <f aca="true" t="shared" si="37" ref="B33:B42">IF(A33="","",((A33-A32)*24)+B32)</f>
        <v>18.81668888888089</v>
      </c>
      <c r="C33" s="263">
        <v>14</v>
      </c>
      <c r="D33" s="256" t="s">
        <v>79</v>
      </c>
      <c r="E33" s="258" t="s">
        <v>79</v>
      </c>
      <c r="F33" s="240">
        <v>1200</v>
      </c>
      <c r="G33" s="241">
        <v>0</v>
      </c>
      <c r="H33" s="242"/>
      <c r="I33" s="243"/>
      <c r="J33" s="225"/>
      <c r="K33" s="228"/>
      <c r="L33" s="56"/>
      <c r="M33" s="57" t="s">
        <v>118</v>
      </c>
      <c r="N33" s="228">
        <v>52.9</v>
      </c>
      <c r="O33" s="59">
        <f aca="true" t="shared" si="38" ref="O33:O42">IF(N33="","",N33-N32)</f>
        <v>0</v>
      </c>
      <c r="P33" s="9" t="s">
        <v>116</v>
      </c>
      <c r="Q33" s="59">
        <v>0</v>
      </c>
      <c r="R33" s="245">
        <f aca="true" t="shared" si="39" ref="R33:R42">IF(Q33="","",Q33-Q32)</f>
        <v>0</v>
      </c>
      <c r="S33" s="230">
        <v>0.2</v>
      </c>
      <c r="T33" s="59">
        <f aca="true" t="shared" si="40" ref="T33:T42">IF(S33="","",(S33-S32))</f>
        <v>0</v>
      </c>
      <c r="U33" s="231"/>
      <c r="V33" s="232">
        <v>11.7</v>
      </c>
      <c r="W33" s="49">
        <f aca="true" t="shared" si="41" ref="W33:W42">IF(V33="","",(V33-V32))</f>
        <v>0</v>
      </c>
      <c r="X33" s="233">
        <v>82</v>
      </c>
      <c r="Y33" s="11">
        <f aca="true" t="shared" si="42" ref="Y33:Y42">IF(S33="","",((T33+W33)*(24/(B33-B32))))</f>
        <v>0</v>
      </c>
      <c r="Z33" s="12">
        <f aca="true" t="shared" si="43" ref="Z33:Z42">IF(S33="","",(((T33*(1-U33)*(24/(B33-B32))))))</f>
        <v>0</v>
      </c>
      <c r="AA33" s="12">
        <f aca="true" t="shared" si="44" ref="AA33:AA42">IF(S33="","",(Y33-Z33))</f>
        <v>0</v>
      </c>
      <c r="AB33" s="15">
        <v>1</v>
      </c>
      <c r="AC33" s="12">
        <f aca="true" t="shared" si="45" ref="AC33:AC42">IF(S33="","",(T33+W33)+(AC32))</f>
        <v>44.099999999999994</v>
      </c>
      <c r="AD33" s="11">
        <f aca="true" t="shared" si="46" ref="AD33:AD42">IF(V33="","",((AC33-AC32)*AB33)+AD32)</f>
        <v>43.89999999999999</v>
      </c>
      <c r="AE33" s="251">
        <f aca="true" t="shared" si="47" ref="AE33:AE42">IF(S33="","",(AC33-AD33))</f>
        <v>0.20000000000000284</v>
      </c>
      <c r="AF33" s="50">
        <v>100</v>
      </c>
      <c r="AG33" s="50">
        <v>600</v>
      </c>
      <c r="AH33" s="234">
        <v>50</v>
      </c>
      <c r="AI33" s="236">
        <v>1.5</v>
      </c>
      <c r="AJ33" s="235">
        <v>605.25</v>
      </c>
      <c r="AK33" s="44">
        <f aca="true" t="shared" si="48" ref="AK33:AK42">IF(AJ33="","",((AJ33-AJ32)*(24/(B33-B32))))</f>
        <v>978.4786409978673</v>
      </c>
      <c r="AL33" s="52">
        <f aca="true" t="shared" si="49" ref="AL33:AL42">IF(AF33="","",(AL32+(AK33/(1/(A33-A32)))))</f>
        <v>605.25</v>
      </c>
      <c r="AM33" s="249"/>
      <c r="AN33" s="250">
        <f aca="true" t="shared" si="50" ref="AN33:AN42">IF(T33=0,"",AK33*1000/Z33)</f>
      </c>
      <c r="AO33" s="53"/>
      <c r="AQ33" s="205">
        <f>Y34-Z34</f>
        <v>0</v>
      </c>
    </row>
    <row r="34" spans="1:43" ht="26.25" customHeight="1" thickBot="1" thickTop="1">
      <c r="A34" s="8">
        <v>43171.33333431713</v>
      </c>
      <c r="B34" s="10">
        <f t="shared" si="37"/>
        <v>19.816690277773887</v>
      </c>
      <c r="C34" s="263">
        <v>14</v>
      </c>
      <c r="D34" s="256" t="s">
        <v>79</v>
      </c>
      <c r="E34" s="258" t="s">
        <v>79</v>
      </c>
      <c r="F34" s="240">
        <v>1205</v>
      </c>
      <c r="G34" s="241">
        <v>0</v>
      </c>
      <c r="H34" s="242"/>
      <c r="I34" s="243"/>
      <c r="J34" s="225"/>
      <c r="K34" s="228"/>
      <c r="L34" s="56"/>
      <c r="M34" s="57" t="s">
        <v>118</v>
      </c>
      <c r="N34" s="228">
        <v>52.9</v>
      </c>
      <c r="O34" s="59">
        <f t="shared" si="38"/>
        <v>0</v>
      </c>
      <c r="P34" s="9" t="s">
        <v>116</v>
      </c>
      <c r="Q34" s="59">
        <v>0</v>
      </c>
      <c r="R34" s="245">
        <f t="shared" si="39"/>
        <v>0</v>
      </c>
      <c r="S34" s="230">
        <v>0.2</v>
      </c>
      <c r="T34" s="59">
        <f t="shared" si="40"/>
        <v>0</v>
      </c>
      <c r="U34" s="231"/>
      <c r="V34" s="232">
        <v>11.7</v>
      </c>
      <c r="W34" s="49">
        <f t="shared" si="41"/>
        <v>0</v>
      </c>
      <c r="X34" s="233">
        <v>81</v>
      </c>
      <c r="Y34" s="11">
        <f t="shared" si="42"/>
        <v>0</v>
      </c>
      <c r="Z34" s="12">
        <f t="shared" si="43"/>
        <v>0</v>
      </c>
      <c r="AA34" s="12">
        <f t="shared" si="44"/>
        <v>0</v>
      </c>
      <c r="AB34" s="15">
        <v>1</v>
      </c>
      <c r="AC34" s="12">
        <f t="shared" si="45"/>
        <v>44.099999999999994</v>
      </c>
      <c r="AD34" s="11">
        <f t="shared" si="46"/>
        <v>43.89999999999999</v>
      </c>
      <c r="AE34" s="251">
        <f t="shared" si="47"/>
        <v>0.20000000000000284</v>
      </c>
      <c r="AF34" s="50">
        <v>100</v>
      </c>
      <c r="AG34" s="50">
        <v>600</v>
      </c>
      <c r="AH34" s="234">
        <v>50</v>
      </c>
      <c r="AI34" s="236">
        <v>1.5</v>
      </c>
      <c r="AJ34" s="235">
        <v>640.29</v>
      </c>
      <c r="AK34" s="44">
        <f t="shared" si="48"/>
        <v>840.9588319981665</v>
      </c>
      <c r="AL34" s="52">
        <f t="shared" si="49"/>
        <v>640.29</v>
      </c>
      <c r="AM34" s="249"/>
      <c r="AN34" s="250">
        <f t="shared" si="50"/>
      </c>
      <c r="AO34" s="202" t="s">
        <v>126</v>
      </c>
      <c r="AQ34" s="205" t="e">
        <f>#REF!-#REF!</f>
        <v>#REF!</v>
      </c>
    </row>
    <row r="35" spans="1:43" ht="26.25" customHeight="1" thickBot="1" thickTop="1">
      <c r="A35" s="8">
        <v>43171.37500104167</v>
      </c>
      <c r="B35" s="10">
        <f t="shared" si="37"/>
        <v>20.816691666666884</v>
      </c>
      <c r="C35" s="252">
        <v>14</v>
      </c>
      <c r="D35" s="256" t="s">
        <v>79</v>
      </c>
      <c r="E35" s="258" t="s">
        <v>79</v>
      </c>
      <c r="F35" s="240">
        <v>1205</v>
      </c>
      <c r="G35" s="241">
        <v>0</v>
      </c>
      <c r="H35" s="242"/>
      <c r="I35" s="243"/>
      <c r="J35" s="225"/>
      <c r="K35" s="228"/>
      <c r="L35" s="56"/>
      <c r="M35" s="57" t="s">
        <v>118</v>
      </c>
      <c r="N35" s="228">
        <v>52.9</v>
      </c>
      <c r="O35" s="59">
        <f t="shared" si="38"/>
        <v>0</v>
      </c>
      <c r="P35" s="9" t="s">
        <v>116</v>
      </c>
      <c r="Q35" s="59">
        <v>0</v>
      </c>
      <c r="R35" s="245">
        <f t="shared" si="39"/>
        <v>0</v>
      </c>
      <c r="S35" s="230">
        <v>0.2</v>
      </c>
      <c r="T35" s="59">
        <f>IF(S35="","",(S35-S34))</f>
        <v>0</v>
      </c>
      <c r="U35" s="231"/>
      <c r="V35" s="232">
        <v>11.7</v>
      </c>
      <c r="W35" s="49">
        <f>IF(V35="","",(V35-V34))</f>
        <v>0</v>
      </c>
      <c r="X35" s="233">
        <v>79</v>
      </c>
      <c r="Y35" s="11">
        <f t="shared" si="42"/>
        <v>0</v>
      </c>
      <c r="Z35" s="12">
        <f t="shared" si="43"/>
        <v>0</v>
      </c>
      <c r="AA35" s="12">
        <f t="shared" si="44"/>
        <v>0</v>
      </c>
      <c r="AB35" s="15">
        <v>1</v>
      </c>
      <c r="AC35" s="12">
        <f t="shared" si="45"/>
        <v>44.099999999999994</v>
      </c>
      <c r="AD35" s="11">
        <f t="shared" si="46"/>
        <v>43.89999999999999</v>
      </c>
      <c r="AE35" s="251">
        <f t="shared" si="47"/>
        <v>0.20000000000000284</v>
      </c>
      <c r="AF35" s="50">
        <v>100</v>
      </c>
      <c r="AG35" s="50">
        <v>550</v>
      </c>
      <c r="AH35" s="234">
        <v>52</v>
      </c>
      <c r="AI35" s="236">
        <v>1.5</v>
      </c>
      <c r="AJ35" s="235">
        <v>677.72</v>
      </c>
      <c r="AK35" s="44">
        <f t="shared" si="48"/>
        <v>898.3187523313773</v>
      </c>
      <c r="AL35" s="52">
        <f t="shared" si="49"/>
        <v>677.72</v>
      </c>
      <c r="AM35" s="249"/>
      <c r="AN35" s="250">
        <f t="shared" si="50"/>
      </c>
      <c r="AO35" s="53"/>
      <c r="AQ35" s="205">
        <f>Y36-Z36</f>
        <v>0</v>
      </c>
    </row>
    <row r="36" spans="1:43" ht="26.25" customHeight="1" thickBot="1" thickTop="1">
      <c r="A36" s="8">
        <v>43171.41666776621</v>
      </c>
      <c r="B36" s="10">
        <f t="shared" si="37"/>
        <v>21.81669305555988</v>
      </c>
      <c r="C36" s="252">
        <v>14</v>
      </c>
      <c r="D36" s="256" t="s">
        <v>79</v>
      </c>
      <c r="E36" s="258" t="s">
        <v>79</v>
      </c>
      <c r="F36" s="240">
        <v>1200</v>
      </c>
      <c r="G36" s="241">
        <v>0</v>
      </c>
      <c r="H36" s="242"/>
      <c r="I36" s="243"/>
      <c r="J36" s="225"/>
      <c r="K36" s="228"/>
      <c r="L36" s="56"/>
      <c r="M36" s="57" t="s">
        <v>118</v>
      </c>
      <c r="N36" s="228">
        <v>52.9</v>
      </c>
      <c r="O36" s="59">
        <f t="shared" si="38"/>
        <v>0</v>
      </c>
      <c r="P36" s="9" t="s">
        <v>116</v>
      </c>
      <c r="Q36" s="59">
        <v>0</v>
      </c>
      <c r="R36" s="245">
        <f t="shared" si="39"/>
        <v>0</v>
      </c>
      <c r="S36" s="230">
        <v>0.2</v>
      </c>
      <c r="T36" s="59">
        <f>IF(S36="","",(S36-S35))</f>
        <v>0</v>
      </c>
      <c r="U36" s="231"/>
      <c r="V36" s="232">
        <v>11.7</v>
      </c>
      <c r="W36" s="49">
        <f>IF(V36="","",(V36-V35))</f>
        <v>0</v>
      </c>
      <c r="X36" s="233">
        <v>78</v>
      </c>
      <c r="Y36" s="11">
        <f t="shared" si="42"/>
        <v>0</v>
      </c>
      <c r="Z36" s="12">
        <f t="shared" si="43"/>
        <v>0</v>
      </c>
      <c r="AA36" s="12">
        <f t="shared" si="44"/>
        <v>0</v>
      </c>
      <c r="AB36" s="15">
        <v>1</v>
      </c>
      <c r="AC36" s="12">
        <f t="shared" si="45"/>
        <v>44.099999999999994</v>
      </c>
      <c r="AD36" s="11">
        <f t="shared" si="46"/>
        <v>43.89999999999999</v>
      </c>
      <c r="AE36" s="251">
        <f t="shared" si="47"/>
        <v>0.20000000000000284</v>
      </c>
      <c r="AF36" s="50">
        <v>100</v>
      </c>
      <c r="AG36" s="50">
        <v>550</v>
      </c>
      <c r="AH36" s="234">
        <v>56</v>
      </c>
      <c r="AI36" s="236">
        <v>1.5</v>
      </c>
      <c r="AJ36" s="235">
        <v>715.018</v>
      </c>
      <c r="AK36" s="44">
        <f t="shared" si="48"/>
        <v>895.1507567313827</v>
      </c>
      <c r="AL36" s="52">
        <f t="shared" si="49"/>
        <v>715.018</v>
      </c>
      <c r="AM36" s="249"/>
      <c r="AN36" s="250">
        <f t="shared" si="50"/>
      </c>
      <c r="AO36" s="202" t="s">
        <v>132</v>
      </c>
      <c r="AQ36" s="205" t="e">
        <f>#REF!-#REF!</f>
        <v>#REF!</v>
      </c>
    </row>
    <row r="37" spans="1:43" ht="26.25" customHeight="1" thickBot="1" thickTop="1">
      <c r="A37" s="294">
        <v>43171.458334490744</v>
      </c>
      <c r="B37" s="265">
        <f t="shared" si="37"/>
        <v>22.816694444452878</v>
      </c>
      <c r="C37" s="266"/>
      <c r="D37" s="267" t="s">
        <v>79</v>
      </c>
      <c r="E37" s="268" t="s">
        <v>79</v>
      </c>
      <c r="F37" s="269"/>
      <c r="G37" s="270"/>
      <c r="H37" s="271"/>
      <c r="I37" s="272"/>
      <c r="J37" s="273"/>
      <c r="K37" s="274"/>
      <c r="L37" s="275"/>
      <c r="M37" s="276" t="s">
        <v>134</v>
      </c>
      <c r="N37" s="274">
        <v>54</v>
      </c>
      <c r="O37" s="277">
        <f t="shared" si="38"/>
        <v>1.1000000000000014</v>
      </c>
      <c r="P37" s="278">
        <v>0</v>
      </c>
      <c r="Q37" s="277">
        <v>0</v>
      </c>
      <c r="R37" s="279">
        <f t="shared" si="39"/>
        <v>0</v>
      </c>
      <c r="S37" s="297">
        <v>0.5</v>
      </c>
      <c r="T37" s="277">
        <f t="shared" si="40"/>
        <v>0.3</v>
      </c>
      <c r="U37" s="298"/>
      <c r="V37" s="299">
        <v>11.7</v>
      </c>
      <c r="W37" s="300">
        <f t="shared" si="41"/>
        <v>0</v>
      </c>
      <c r="X37" s="301">
        <v>78</v>
      </c>
      <c r="Y37" s="302">
        <f t="shared" si="42"/>
        <v>7.199989999984309</v>
      </c>
      <c r="Z37" s="303">
        <f t="shared" si="43"/>
        <v>7.199989999984309</v>
      </c>
      <c r="AA37" s="303">
        <f t="shared" si="44"/>
        <v>0</v>
      </c>
      <c r="AB37" s="304">
        <f>IF(S37="","",((Y37-Z37))/Y37)</f>
        <v>0</v>
      </c>
      <c r="AC37" s="303">
        <f t="shared" si="45"/>
        <v>44.39999999999999</v>
      </c>
      <c r="AD37" s="302">
        <f t="shared" si="46"/>
        <v>43.89999999999999</v>
      </c>
      <c r="AE37" s="305">
        <f t="shared" si="47"/>
        <v>0.5</v>
      </c>
      <c r="AF37" s="50">
        <v>100</v>
      </c>
      <c r="AG37" s="50">
        <v>550</v>
      </c>
      <c r="AH37" s="234">
        <v>56</v>
      </c>
      <c r="AI37" s="306">
        <v>1.5</v>
      </c>
      <c r="AJ37" s="307">
        <v>754.2</v>
      </c>
      <c r="AK37" s="308">
        <f t="shared" si="48"/>
        <v>940.3666939312844</v>
      </c>
      <c r="AL37" s="309">
        <f t="shared" si="49"/>
        <v>754.2</v>
      </c>
      <c r="AM37" s="310"/>
      <c r="AN37" s="311"/>
      <c r="AO37" s="312" t="s">
        <v>133</v>
      </c>
      <c r="AQ37" s="205">
        <f>Y39-Z39</f>
        <v>0</v>
      </c>
    </row>
    <row r="38" spans="1:43" ht="26.25" customHeight="1" thickBot="1" thickTop="1">
      <c r="A38" s="296"/>
      <c r="B38" s="385" t="s">
        <v>131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7"/>
      <c r="S38" s="329"/>
      <c r="T38" s="330"/>
      <c r="U38" s="331"/>
      <c r="V38" s="332"/>
      <c r="W38" s="333"/>
      <c r="X38" s="334"/>
      <c r="Y38" s="335"/>
      <c r="Z38" s="336"/>
      <c r="AA38" s="336"/>
      <c r="AB38" s="337"/>
      <c r="AC38" s="336"/>
      <c r="AD38" s="335"/>
      <c r="AE38" s="338"/>
      <c r="AF38" s="339"/>
      <c r="AG38" s="339"/>
      <c r="AH38" s="340"/>
      <c r="AI38" s="341"/>
      <c r="AJ38" s="342"/>
      <c r="AK38" s="343"/>
      <c r="AL38" s="344"/>
      <c r="AM38" s="345"/>
      <c r="AN38" s="346"/>
      <c r="AO38" s="347"/>
      <c r="AQ38" s="205"/>
    </row>
    <row r="39" spans="1:43" ht="26.25" customHeight="1" thickBot="1" thickTop="1">
      <c r="A39" s="295">
        <v>43172.38888888889</v>
      </c>
      <c r="B39" s="280">
        <v>22.82</v>
      </c>
      <c r="C39" s="281" t="s">
        <v>97</v>
      </c>
      <c r="D39" s="282">
        <v>250</v>
      </c>
      <c r="E39" s="283"/>
      <c r="F39" s="284">
        <v>0</v>
      </c>
      <c r="G39" s="285">
        <v>0</v>
      </c>
      <c r="H39" s="286"/>
      <c r="I39" s="227"/>
      <c r="J39" s="287"/>
      <c r="K39" s="288"/>
      <c r="L39" s="289"/>
      <c r="M39" s="290" t="s">
        <v>135</v>
      </c>
      <c r="N39" s="288">
        <v>54</v>
      </c>
      <c r="O39" s="291">
        <f>IF(N39="","",N39-N37)</f>
        <v>0</v>
      </c>
      <c r="P39" s="292">
        <v>0</v>
      </c>
      <c r="Q39" s="291">
        <v>0</v>
      </c>
      <c r="R39" s="293">
        <f>IF(Q39="","",Q39-Q37)</f>
        <v>0</v>
      </c>
      <c r="S39" s="313">
        <v>0.5</v>
      </c>
      <c r="T39" s="291">
        <f>IF(S39="","",(S39-S37))</f>
        <v>0</v>
      </c>
      <c r="U39" s="314"/>
      <c r="V39" s="315">
        <v>11.7</v>
      </c>
      <c r="W39" s="316">
        <f>IF(V39="","",(V39-V37))</f>
        <v>0</v>
      </c>
      <c r="X39" s="317"/>
      <c r="Y39" s="318">
        <f>IF(S39="","",((T39+W39)*(24/(B39-B37))))</f>
        <v>0</v>
      </c>
      <c r="Z39" s="224">
        <f>IF(S39="","",(((T39*(1-U39)*(24/(B39-B37))))))</f>
        <v>0</v>
      </c>
      <c r="AA39" s="224">
        <f t="shared" si="44"/>
        <v>0</v>
      </c>
      <c r="AB39" s="319"/>
      <c r="AC39" s="224">
        <f>IF(S39="","",(T39+W39)+(AC37))</f>
        <v>44.39999999999999</v>
      </c>
      <c r="AD39" s="318">
        <f>IF(V39="","",((AC39-AC37)*AB39)+AD37)</f>
        <v>43.89999999999999</v>
      </c>
      <c r="AE39" s="320">
        <f t="shared" si="47"/>
        <v>0.5</v>
      </c>
      <c r="AF39" s="321">
        <v>0</v>
      </c>
      <c r="AG39" s="321">
        <v>0</v>
      </c>
      <c r="AH39" s="322">
        <v>45</v>
      </c>
      <c r="AI39" s="323">
        <v>1.5</v>
      </c>
      <c r="AJ39" s="324">
        <v>754.2</v>
      </c>
      <c r="AK39" s="325">
        <f>IF(AJ39="","",((AJ39-AJ37)*(24/(B39-B37))))</f>
        <v>0</v>
      </c>
      <c r="AL39" s="326">
        <f>IF(AF39="","",(AL37+(AK39/(1/(A39-A37)))))</f>
        <v>754.2</v>
      </c>
      <c r="AM39" s="310"/>
      <c r="AN39" s="327">
        <f t="shared" si="50"/>
      </c>
      <c r="AO39" s="328" t="s">
        <v>137</v>
      </c>
      <c r="AQ39" s="205" t="e">
        <f>#REF!-#REF!</f>
        <v>#REF!</v>
      </c>
    </row>
    <row r="40" spans="1:43" ht="26.25" customHeight="1" thickBot="1" thickTop="1">
      <c r="A40" s="8">
        <v>43172.395833333336</v>
      </c>
      <c r="B40" s="10">
        <f t="shared" si="37"/>
        <v>22.98666666668607</v>
      </c>
      <c r="C40" s="252">
        <v>8</v>
      </c>
      <c r="D40" s="256">
        <v>1150</v>
      </c>
      <c r="E40" s="258"/>
      <c r="F40" s="240">
        <v>700</v>
      </c>
      <c r="G40" s="241">
        <v>0</v>
      </c>
      <c r="H40" s="242"/>
      <c r="I40" s="243"/>
      <c r="J40" s="225"/>
      <c r="K40" s="228"/>
      <c r="L40" s="56"/>
      <c r="M40" s="57" t="s">
        <v>136</v>
      </c>
      <c r="N40" s="228">
        <v>74.25</v>
      </c>
      <c r="O40" s="59">
        <f t="shared" si="38"/>
        <v>20.25</v>
      </c>
      <c r="P40" s="9">
        <v>0</v>
      </c>
      <c r="Q40" s="59">
        <v>0</v>
      </c>
      <c r="R40" s="245">
        <f t="shared" si="39"/>
        <v>0</v>
      </c>
      <c r="S40" s="230">
        <v>0.5</v>
      </c>
      <c r="T40" s="59">
        <f t="shared" si="40"/>
        <v>0</v>
      </c>
      <c r="U40" s="231"/>
      <c r="V40" s="232">
        <v>14.5</v>
      </c>
      <c r="W40" s="49">
        <f t="shared" si="41"/>
        <v>2.8000000000000007</v>
      </c>
      <c r="X40" s="234">
        <v>60</v>
      </c>
      <c r="Y40" s="11">
        <f t="shared" si="42"/>
        <v>403.1999999530614</v>
      </c>
      <c r="Z40" s="12">
        <f t="shared" si="43"/>
        <v>0</v>
      </c>
      <c r="AA40" s="12">
        <f t="shared" si="44"/>
        <v>403.1999999530614</v>
      </c>
      <c r="AB40" s="15">
        <f>IF(S40="","",((Y40-Z40))/Y40)</f>
        <v>1</v>
      </c>
      <c r="AC40" s="12">
        <f>IF(S40="","",(O40)+(AC39))</f>
        <v>64.64999999999999</v>
      </c>
      <c r="AD40" s="11">
        <f t="shared" si="46"/>
        <v>64.14999999999999</v>
      </c>
      <c r="AE40" s="251">
        <f t="shared" si="47"/>
        <v>0.5</v>
      </c>
      <c r="AF40" s="50">
        <v>0</v>
      </c>
      <c r="AG40" s="50">
        <v>400</v>
      </c>
      <c r="AH40" s="234">
        <v>45</v>
      </c>
      <c r="AI40" s="236">
        <v>1.5</v>
      </c>
      <c r="AJ40" s="235">
        <v>755</v>
      </c>
      <c r="AK40" s="44">
        <f t="shared" si="48"/>
        <v>115.19999998658241</v>
      </c>
      <c r="AL40" s="52">
        <f t="shared" si="49"/>
        <v>755</v>
      </c>
      <c r="AM40" s="310">
        <f>IF(Y40="","",AK40*1000/Y40)</f>
        <v>285.7142857142694</v>
      </c>
      <c r="AN40" s="250">
        <f t="shared" si="50"/>
      </c>
      <c r="AO40" s="202" t="s">
        <v>138</v>
      </c>
      <c r="AQ40" s="205">
        <f>Y41-Z41</f>
        <v>0</v>
      </c>
    </row>
    <row r="41" spans="1:43" ht="26.25" customHeight="1" thickBot="1" thickTop="1">
      <c r="A41" s="8">
        <v>43172.40625</v>
      </c>
      <c r="B41" s="10">
        <f t="shared" si="37"/>
        <v>23.236666666627862</v>
      </c>
      <c r="C41" s="252">
        <v>14</v>
      </c>
      <c r="D41" s="256">
        <v>1365</v>
      </c>
      <c r="E41" s="258"/>
      <c r="F41" s="240">
        <v>0</v>
      </c>
      <c r="G41" s="241">
        <v>0</v>
      </c>
      <c r="H41" s="242"/>
      <c r="I41" s="243"/>
      <c r="J41" s="225"/>
      <c r="K41" s="228"/>
      <c r="L41" s="56"/>
      <c r="M41" s="57" t="s">
        <v>136</v>
      </c>
      <c r="N41" s="228">
        <v>74.25</v>
      </c>
      <c r="O41" s="59">
        <f t="shared" si="38"/>
        <v>0</v>
      </c>
      <c r="P41" s="9">
        <v>0</v>
      </c>
      <c r="Q41" s="59">
        <v>0</v>
      </c>
      <c r="R41" s="245">
        <f t="shared" si="39"/>
        <v>0</v>
      </c>
      <c r="S41" s="230">
        <v>0.5</v>
      </c>
      <c r="T41" s="59">
        <f t="shared" si="40"/>
        <v>0</v>
      </c>
      <c r="U41" s="231"/>
      <c r="V41" s="254">
        <v>14.5</v>
      </c>
      <c r="W41" s="49">
        <f t="shared" si="41"/>
        <v>0</v>
      </c>
      <c r="X41" s="234">
        <v>82</v>
      </c>
      <c r="Y41" s="11">
        <f t="shared" si="42"/>
        <v>0</v>
      </c>
      <c r="Z41" s="12">
        <f t="shared" si="43"/>
        <v>0</v>
      </c>
      <c r="AA41" s="12">
        <f t="shared" si="44"/>
        <v>0</v>
      </c>
      <c r="AB41" s="15"/>
      <c r="AC41" s="12">
        <f>IF(S41="","",(O41)+(AC40))</f>
        <v>64.64999999999999</v>
      </c>
      <c r="AD41" s="11">
        <f t="shared" si="46"/>
        <v>64.14999999999999</v>
      </c>
      <c r="AE41" s="251">
        <f t="shared" si="47"/>
        <v>0.5</v>
      </c>
      <c r="AF41" s="50">
        <v>100</v>
      </c>
      <c r="AG41" s="50">
        <v>600</v>
      </c>
      <c r="AH41" s="234">
        <v>46</v>
      </c>
      <c r="AI41" s="236">
        <v>1.5</v>
      </c>
      <c r="AJ41" s="235">
        <v>765.65</v>
      </c>
      <c r="AK41" s="44">
        <f t="shared" si="48"/>
        <v>1022.4000002380438</v>
      </c>
      <c r="AL41" s="52">
        <f t="shared" si="49"/>
        <v>765.65</v>
      </c>
      <c r="AM41" s="310"/>
      <c r="AN41" s="250">
        <f t="shared" si="50"/>
      </c>
      <c r="AO41" s="202"/>
      <c r="AQ41" s="205" t="e">
        <f>#REF!-#REF!</f>
        <v>#REF!</v>
      </c>
    </row>
    <row r="42" spans="1:43" ht="26.25" customHeight="1" thickBot="1" thickTop="1">
      <c r="A42" s="8">
        <v>43172.416666666664</v>
      </c>
      <c r="B42" s="10">
        <f t="shared" si="37"/>
        <v>23.486666666569654</v>
      </c>
      <c r="C42" s="252">
        <v>14</v>
      </c>
      <c r="D42" s="256">
        <v>1300</v>
      </c>
      <c r="E42" s="258">
        <v>68</v>
      </c>
      <c r="F42" s="240">
        <v>0</v>
      </c>
      <c r="G42" s="241">
        <v>0</v>
      </c>
      <c r="H42" s="242"/>
      <c r="I42" s="243"/>
      <c r="J42" s="225"/>
      <c r="K42" s="228"/>
      <c r="L42" s="56"/>
      <c r="M42" s="57" t="s">
        <v>136</v>
      </c>
      <c r="N42" s="228">
        <v>74.25</v>
      </c>
      <c r="O42" s="59">
        <f t="shared" si="38"/>
        <v>0</v>
      </c>
      <c r="P42" s="9">
        <v>0</v>
      </c>
      <c r="Q42" s="59">
        <v>0</v>
      </c>
      <c r="R42" s="245">
        <f t="shared" si="39"/>
        <v>0</v>
      </c>
      <c r="S42" s="230">
        <v>0.5</v>
      </c>
      <c r="T42" s="59">
        <f t="shared" si="40"/>
        <v>0</v>
      </c>
      <c r="U42" s="231"/>
      <c r="V42" s="232">
        <v>15</v>
      </c>
      <c r="W42" s="49">
        <f t="shared" si="41"/>
        <v>0.5</v>
      </c>
      <c r="X42" s="234">
        <v>80</v>
      </c>
      <c r="Y42" s="11">
        <f t="shared" si="42"/>
        <v>48.00000001117587</v>
      </c>
      <c r="Z42" s="12">
        <f t="shared" si="43"/>
        <v>0</v>
      </c>
      <c r="AA42" s="12">
        <f t="shared" si="44"/>
        <v>48.00000001117587</v>
      </c>
      <c r="AB42" s="15">
        <f aca="true" t="shared" si="51" ref="AB42:AB72">IF(S42="","",((Y42-Z42))/Y42)</f>
        <v>1</v>
      </c>
      <c r="AC42" s="12">
        <f t="shared" si="45"/>
        <v>65.14999999999999</v>
      </c>
      <c r="AD42" s="11">
        <f t="shared" si="46"/>
        <v>64.64999999999999</v>
      </c>
      <c r="AE42" s="251">
        <f t="shared" si="47"/>
        <v>0.5</v>
      </c>
      <c r="AF42" s="50">
        <v>100</v>
      </c>
      <c r="AG42" s="50">
        <v>600</v>
      </c>
      <c r="AH42" s="234">
        <v>47</v>
      </c>
      <c r="AI42" s="236">
        <v>1.5</v>
      </c>
      <c r="AJ42" s="235">
        <v>777.42</v>
      </c>
      <c r="AK42" s="44">
        <f t="shared" si="48"/>
        <v>1129.9200002630782</v>
      </c>
      <c r="AL42" s="52">
        <f t="shared" si="49"/>
        <v>777.42</v>
      </c>
      <c r="AM42" s="310">
        <f aca="true" t="shared" si="52" ref="AM42:AM72">IF(Y42="","",AK42*1000/Y42)</f>
        <v>23539.99999999996</v>
      </c>
      <c r="AN42" s="250">
        <f t="shared" si="50"/>
      </c>
      <c r="AO42" s="53"/>
      <c r="AQ42" s="205">
        <f>Y43-Z43</f>
        <v>0</v>
      </c>
    </row>
    <row r="43" spans="1:43" ht="26.25" customHeight="1" thickBot="1" thickTop="1">
      <c r="A43" s="8">
        <v>43172.4375</v>
      </c>
      <c r="B43" s="10">
        <f aca="true" t="shared" si="53" ref="B43:B51">IF(A43="","",((A43-A42)*24)+B42)</f>
        <v>23.986666666627862</v>
      </c>
      <c r="C43" s="252">
        <v>14</v>
      </c>
      <c r="D43" s="256">
        <v>1350</v>
      </c>
      <c r="E43" s="258">
        <v>68</v>
      </c>
      <c r="F43" s="240">
        <v>0</v>
      </c>
      <c r="G43" s="241">
        <v>0</v>
      </c>
      <c r="H43" s="242"/>
      <c r="I43" s="243"/>
      <c r="J43" s="225"/>
      <c r="K43" s="228"/>
      <c r="L43" s="56"/>
      <c r="M43" s="57" t="s">
        <v>136</v>
      </c>
      <c r="N43" s="228">
        <v>74.25</v>
      </c>
      <c r="O43" s="59">
        <f aca="true" t="shared" si="54" ref="O43:O51">IF(N43="","",N43-N42)</f>
        <v>0</v>
      </c>
      <c r="P43" s="9">
        <v>0</v>
      </c>
      <c r="Q43" s="59">
        <v>0</v>
      </c>
      <c r="R43" s="245">
        <f aca="true" t="shared" si="55" ref="R43:R51">IF(Q43="","",Q43-Q42)</f>
        <v>0</v>
      </c>
      <c r="S43" s="230">
        <v>0.5</v>
      </c>
      <c r="T43" s="59">
        <f aca="true" t="shared" si="56" ref="T43:T51">IF(S43="","",(S43-S42))</f>
        <v>0</v>
      </c>
      <c r="U43" s="231"/>
      <c r="V43" s="254">
        <v>15</v>
      </c>
      <c r="W43" s="49">
        <f aca="true" t="shared" si="57" ref="W43:W51">IF(V43="","",(V43-V42))</f>
        <v>0</v>
      </c>
      <c r="X43" s="234">
        <v>80</v>
      </c>
      <c r="Y43" s="11">
        <f aca="true" t="shared" si="58" ref="Y43:Y51">IF(S43="","",((T43+W43)*(24/(B43-B42))))</f>
        <v>0</v>
      </c>
      <c r="Z43" s="12">
        <f aca="true" t="shared" si="59" ref="Z43:Z51">IF(S43="","",(((T43*(1-U43)*(24/(B43-B42))))))</f>
        <v>0</v>
      </c>
      <c r="AA43" s="12">
        <f aca="true" t="shared" si="60" ref="AA43:AA51">IF(S43="","",(Y43-Z43))</f>
        <v>0</v>
      </c>
      <c r="AB43" s="15"/>
      <c r="AC43" s="12">
        <f aca="true" t="shared" si="61" ref="AC43:AC51">IF(S43="","",(T43+W43)+(AC42))</f>
        <v>65.14999999999999</v>
      </c>
      <c r="AD43" s="11">
        <f aca="true" t="shared" si="62" ref="AD43:AD51">IF(V43="","",((AC43-AC42)*AB43)+AD42)</f>
        <v>64.64999999999999</v>
      </c>
      <c r="AE43" s="251">
        <f aca="true" t="shared" si="63" ref="AE43:AE51">IF(S43="","",(AC43-AD43))</f>
        <v>0.5</v>
      </c>
      <c r="AF43" s="50">
        <v>100</v>
      </c>
      <c r="AG43" s="50">
        <v>600</v>
      </c>
      <c r="AH43" s="234">
        <v>49</v>
      </c>
      <c r="AI43" s="236">
        <v>1.5</v>
      </c>
      <c r="AJ43" s="235">
        <v>796.86</v>
      </c>
      <c r="AK43" s="44">
        <f aca="true" t="shared" si="64" ref="AK43:AK51">IF(AJ43="","",((AJ43-AJ42)*(24/(B43-B42))))</f>
        <v>933.1199998913731</v>
      </c>
      <c r="AL43" s="52">
        <f aca="true" t="shared" si="65" ref="AL43:AL51">IF(AF43="","",(AL42+(AK43/(1/(A43-A42)))))</f>
        <v>796.86</v>
      </c>
      <c r="AM43" s="310"/>
      <c r="AN43" s="250">
        <f aca="true" t="shared" si="66" ref="AN43:AN51">IF(T43=0,"",AK43*1000/Z43)</f>
      </c>
      <c r="AO43" s="202"/>
      <c r="AQ43" s="205" t="e">
        <f>#REF!-#REF!</f>
        <v>#REF!</v>
      </c>
    </row>
    <row r="44" spans="1:43" ht="26.25" customHeight="1" thickBot="1" thickTop="1">
      <c r="A44" s="8">
        <v>43172.4583333912</v>
      </c>
      <c r="B44" s="10">
        <f t="shared" si="53"/>
        <v>24.48666805546265</v>
      </c>
      <c r="C44" s="252" t="s">
        <v>97</v>
      </c>
      <c r="D44" s="256" t="s">
        <v>79</v>
      </c>
      <c r="E44" s="258">
        <v>66</v>
      </c>
      <c r="F44" s="240">
        <v>0</v>
      </c>
      <c r="G44" s="241">
        <v>0</v>
      </c>
      <c r="H44" s="242"/>
      <c r="I44" s="243"/>
      <c r="J44" s="225"/>
      <c r="K44" s="228"/>
      <c r="L44" s="56"/>
      <c r="M44" s="57" t="s">
        <v>136</v>
      </c>
      <c r="N44" s="228">
        <v>74.25</v>
      </c>
      <c r="O44" s="59">
        <f t="shared" si="54"/>
        <v>0</v>
      </c>
      <c r="P44" s="9">
        <v>0</v>
      </c>
      <c r="Q44" s="59">
        <v>0</v>
      </c>
      <c r="R44" s="245">
        <f t="shared" si="55"/>
        <v>0</v>
      </c>
      <c r="S44" s="230">
        <v>0.5</v>
      </c>
      <c r="T44" s="59">
        <f t="shared" si="56"/>
        <v>0</v>
      </c>
      <c r="U44" s="231"/>
      <c r="V44" s="232">
        <v>15</v>
      </c>
      <c r="W44" s="49">
        <f t="shared" si="57"/>
        <v>0</v>
      </c>
      <c r="X44" s="234">
        <v>78</v>
      </c>
      <c r="Y44" s="11">
        <f t="shared" si="58"/>
        <v>0</v>
      </c>
      <c r="Z44" s="12">
        <f t="shared" si="59"/>
        <v>0</v>
      </c>
      <c r="AA44" s="12">
        <f t="shared" si="60"/>
        <v>0</v>
      </c>
      <c r="AB44" s="15"/>
      <c r="AC44" s="12">
        <f t="shared" si="61"/>
        <v>65.14999999999999</v>
      </c>
      <c r="AD44" s="11">
        <f t="shared" si="62"/>
        <v>64.64999999999999</v>
      </c>
      <c r="AE44" s="251">
        <f t="shared" si="63"/>
        <v>0.5</v>
      </c>
      <c r="AF44" s="50">
        <v>100</v>
      </c>
      <c r="AG44" s="50">
        <v>600</v>
      </c>
      <c r="AH44" s="234">
        <v>49</v>
      </c>
      <c r="AI44" s="236">
        <v>1.5</v>
      </c>
      <c r="AJ44" s="235">
        <v>804.62</v>
      </c>
      <c r="AK44" s="44">
        <f t="shared" si="64"/>
        <v>372.4789653765087</v>
      </c>
      <c r="AL44" s="52">
        <f t="shared" si="65"/>
        <v>804.62</v>
      </c>
      <c r="AM44" s="310"/>
      <c r="AN44" s="250">
        <f t="shared" si="66"/>
      </c>
      <c r="AO44" s="202" t="s">
        <v>139</v>
      </c>
      <c r="AQ44" s="205">
        <f>Y45-Z45</f>
        <v>0</v>
      </c>
    </row>
    <row r="45" spans="1:43" ht="26.25" customHeight="1" thickBot="1" thickTop="1">
      <c r="A45" s="8">
        <v>43172.47916678241</v>
      </c>
      <c r="B45" s="10">
        <f t="shared" si="53"/>
        <v>24.986669444472064</v>
      </c>
      <c r="C45" s="252">
        <v>14</v>
      </c>
      <c r="D45" s="256">
        <v>1340</v>
      </c>
      <c r="E45" s="258">
        <v>65</v>
      </c>
      <c r="F45" s="240">
        <v>0</v>
      </c>
      <c r="G45" s="241">
        <v>0</v>
      </c>
      <c r="H45" s="242"/>
      <c r="I45" s="243"/>
      <c r="J45" s="225"/>
      <c r="K45" s="228"/>
      <c r="L45" s="56"/>
      <c r="M45" s="57" t="s">
        <v>136</v>
      </c>
      <c r="N45" s="228">
        <v>74.25</v>
      </c>
      <c r="O45" s="59">
        <f t="shared" si="54"/>
        <v>0</v>
      </c>
      <c r="P45" s="9">
        <v>0</v>
      </c>
      <c r="Q45" s="59">
        <v>0</v>
      </c>
      <c r="R45" s="245">
        <f t="shared" si="55"/>
        <v>0</v>
      </c>
      <c r="S45" s="230">
        <v>0.5</v>
      </c>
      <c r="T45" s="59">
        <f t="shared" si="56"/>
        <v>0</v>
      </c>
      <c r="U45" s="231"/>
      <c r="V45" s="254">
        <v>15</v>
      </c>
      <c r="W45" s="49">
        <f t="shared" si="57"/>
        <v>0</v>
      </c>
      <c r="X45" s="234">
        <v>70</v>
      </c>
      <c r="Y45" s="11">
        <f t="shared" si="58"/>
        <v>0</v>
      </c>
      <c r="Z45" s="12">
        <f t="shared" si="59"/>
        <v>0</v>
      </c>
      <c r="AA45" s="12">
        <f t="shared" si="60"/>
        <v>0</v>
      </c>
      <c r="AB45" s="15"/>
      <c r="AC45" s="12">
        <f t="shared" si="61"/>
        <v>65.14999999999999</v>
      </c>
      <c r="AD45" s="11">
        <f t="shared" si="62"/>
        <v>64.64999999999999</v>
      </c>
      <c r="AE45" s="251">
        <f t="shared" si="63"/>
        <v>0.5</v>
      </c>
      <c r="AF45" s="50">
        <v>100</v>
      </c>
      <c r="AG45" s="50">
        <v>600</v>
      </c>
      <c r="AH45" s="234">
        <v>51</v>
      </c>
      <c r="AI45" s="236">
        <v>1.5</v>
      </c>
      <c r="AJ45" s="235">
        <v>810.22</v>
      </c>
      <c r="AK45" s="44">
        <f t="shared" si="64"/>
        <v>268.79925327061545</v>
      </c>
      <c r="AL45" s="52">
        <f t="shared" si="65"/>
        <v>810.22</v>
      </c>
      <c r="AM45" s="310"/>
      <c r="AN45" s="250">
        <f t="shared" si="66"/>
      </c>
      <c r="AO45" s="202"/>
      <c r="AQ45" s="205" t="e">
        <f>#REF!-#REF!</f>
        <v>#REF!</v>
      </c>
    </row>
    <row r="46" spans="1:43" ht="26.25" customHeight="1" thickBot="1" thickTop="1">
      <c r="A46" s="8">
        <v>43172.50000017361</v>
      </c>
      <c r="B46" s="10">
        <f t="shared" si="53"/>
        <v>25.486670833306853</v>
      </c>
      <c r="C46" s="252">
        <v>14</v>
      </c>
      <c r="D46" s="256">
        <v>1285</v>
      </c>
      <c r="E46" s="258">
        <v>66</v>
      </c>
      <c r="F46" s="240">
        <v>0</v>
      </c>
      <c r="G46" s="241">
        <v>0</v>
      </c>
      <c r="H46" s="242"/>
      <c r="I46" s="243"/>
      <c r="J46" s="225"/>
      <c r="K46" s="228"/>
      <c r="L46" s="56"/>
      <c r="M46" s="57" t="s">
        <v>136</v>
      </c>
      <c r="N46" s="228">
        <v>74.25</v>
      </c>
      <c r="O46" s="59">
        <f t="shared" si="54"/>
        <v>0</v>
      </c>
      <c r="P46" s="9">
        <v>0</v>
      </c>
      <c r="Q46" s="59">
        <v>0</v>
      </c>
      <c r="R46" s="245">
        <f t="shared" si="55"/>
        <v>0</v>
      </c>
      <c r="S46" s="230">
        <v>0.5</v>
      </c>
      <c r="T46" s="59">
        <f t="shared" si="56"/>
        <v>0</v>
      </c>
      <c r="U46" s="231"/>
      <c r="V46" s="232">
        <v>15</v>
      </c>
      <c r="W46" s="49">
        <f t="shared" si="57"/>
        <v>0</v>
      </c>
      <c r="X46" s="234">
        <v>72</v>
      </c>
      <c r="Y46" s="11">
        <f t="shared" si="58"/>
        <v>0</v>
      </c>
      <c r="Z46" s="12">
        <f t="shared" si="59"/>
        <v>0</v>
      </c>
      <c r="AA46" s="12">
        <f t="shared" si="60"/>
        <v>0</v>
      </c>
      <c r="AB46" s="15"/>
      <c r="AC46" s="12">
        <f t="shared" si="61"/>
        <v>65.14999999999999</v>
      </c>
      <c r="AD46" s="11">
        <f t="shared" si="62"/>
        <v>64.64999999999999</v>
      </c>
      <c r="AE46" s="251">
        <f t="shared" si="63"/>
        <v>0.5</v>
      </c>
      <c r="AF46" s="50">
        <v>100</v>
      </c>
      <c r="AG46" s="50">
        <v>600</v>
      </c>
      <c r="AH46" s="234">
        <v>52</v>
      </c>
      <c r="AI46" s="236">
        <v>1.5</v>
      </c>
      <c r="AJ46" s="235">
        <v>830.39</v>
      </c>
      <c r="AK46" s="44">
        <f t="shared" si="64"/>
        <v>968.1573107788885</v>
      </c>
      <c r="AL46" s="52">
        <f t="shared" si="65"/>
        <v>830.39</v>
      </c>
      <c r="AM46" s="310"/>
      <c r="AN46" s="250">
        <f t="shared" si="66"/>
      </c>
      <c r="AO46" s="53"/>
      <c r="AQ46" s="205">
        <f>Y47-Z47</f>
        <v>0</v>
      </c>
    </row>
    <row r="47" spans="1:43" ht="26.25" customHeight="1" thickBot="1" thickTop="1">
      <c r="A47" s="8">
        <v>43172.541666666664</v>
      </c>
      <c r="B47" s="10">
        <f t="shared" si="53"/>
        <v>26.486666666569654</v>
      </c>
      <c r="C47" s="252">
        <v>14</v>
      </c>
      <c r="D47" s="256">
        <v>1285</v>
      </c>
      <c r="E47" s="258">
        <v>72</v>
      </c>
      <c r="F47" s="240">
        <v>0</v>
      </c>
      <c r="G47" s="241">
        <v>0</v>
      </c>
      <c r="H47" s="242"/>
      <c r="I47" s="243"/>
      <c r="J47" s="225"/>
      <c r="K47" s="228"/>
      <c r="L47" s="56"/>
      <c r="M47" s="57" t="s">
        <v>136</v>
      </c>
      <c r="N47" s="228">
        <v>74.25</v>
      </c>
      <c r="O47" s="59">
        <f t="shared" si="54"/>
        <v>0</v>
      </c>
      <c r="P47" s="9">
        <v>0</v>
      </c>
      <c r="Q47" s="59">
        <v>0</v>
      </c>
      <c r="R47" s="245">
        <f t="shared" si="55"/>
        <v>0</v>
      </c>
      <c r="S47" s="230">
        <v>0.5</v>
      </c>
      <c r="T47" s="59">
        <f t="shared" si="56"/>
        <v>0</v>
      </c>
      <c r="U47" s="231"/>
      <c r="V47" s="254">
        <v>15</v>
      </c>
      <c r="W47" s="49">
        <f t="shared" si="57"/>
        <v>0</v>
      </c>
      <c r="X47" s="234">
        <v>76</v>
      </c>
      <c r="Y47" s="11">
        <f t="shared" si="58"/>
        <v>0</v>
      </c>
      <c r="Z47" s="12">
        <f t="shared" si="59"/>
        <v>0</v>
      </c>
      <c r="AA47" s="12">
        <f t="shared" si="60"/>
        <v>0</v>
      </c>
      <c r="AB47" s="15"/>
      <c r="AC47" s="12">
        <f t="shared" si="61"/>
        <v>65.14999999999999</v>
      </c>
      <c r="AD47" s="11">
        <f t="shared" si="62"/>
        <v>64.64999999999999</v>
      </c>
      <c r="AE47" s="251">
        <f t="shared" si="63"/>
        <v>0.5</v>
      </c>
      <c r="AF47" s="50">
        <v>100</v>
      </c>
      <c r="AG47" s="50">
        <v>600</v>
      </c>
      <c r="AH47" s="234">
        <v>55</v>
      </c>
      <c r="AI47" s="236">
        <v>1.5</v>
      </c>
      <c r="AJ47" s="235">
        <v>868.2</v>
      </c>
      <c r="AK47" s="44">
        <f t="shared" si="64"/>
        <v>907.4437810797599</v>
      </c>
      <c r="AL47" s="52">
        <f t="shared" si="65"/>
        <v>868.2</v>
      </c>
      <c r="AM47" s="310"/>
      <c r="AN47" s="250">
        <f t="shared" si="66"/>
      </c>
      <c r="AO47" s="202"/>
      <c r="AQ47" s="205" t="e">
        <f>#REF!-#REF!</f>
        <v>#REF!</v>
      </c>
    </row>
    <row r="48" spans="1:43" ht="26.25" customHeight="1" thickBot="1" thickTop="1">
      <c r="A48" s="8">
        <v>43172.58333304398</v>
      </c>
      <c r="B48" s="10">
        <f t="shared" si="53"/>
        <v>27.48665972210467</v>
      </c>
      <c r="C48" s="252">
        <v>14</v>
      </c>
      <c r="D48" s="256">
        <v>1305</v>
      </c>
      <c r="E48" s="258">
        <v>74</v>
      </c>
      <c r="F48" s="240">
        <v>0</v>
      </c>
      <c r="G48" s="241">
        <v>0</v>
      </c>
      <c r="H48" s="242"/>
      <c r="I48" s="243"/>
      <c r="J48" s="225"/>
      <c r="K48" s="228"/>
      <c r="L48" s="56"/>
      <c r="M48" s="57" t="s">
        <v>136</v>
      </c>
      <c r="N48" s="228">
        <v>74.25</v>
      </c>
      <c r="O48" s="59">
        <f t="shared" si="54"/>
        <v>0</v>
      </c>
      <c r="P48" s="9">
        <v>0</v>
      </c>
      <c r="Q48" s="59">
        <v>0</v>
      </c>
      <c r="R48" s="245">
        <f t="shared" si="55"/>
        <v>0</v>
      </c>
      <c r="S48" s="230">
        <v>0.5</v>
      </c>
      <c r="T48" s="59">
        <f t="shared" si="56"/>
        <v>0</v>
      </c>
      <c r="U48" s="231"/>
      <c r="V48" s="254">
        <v>15</v>
      </c>
      <c r="W48" s="49">
        <f t="shared" si="57"/>
        <v>0</v>
      </c>
      <c r="X48" s="234">
        <v>78</v>
      </c>
      <c r="Y48" s="11">
        <f t="shared" si="58"/>
        <v>0</v>
      </c>
      <c r="Z48" s="12">
        <f t="shared" si="59"/>
        <v>0</v>
      </c>
      <c r="AA48" s="12">
        <f t="shared" si="60"/>
        <v>0</v>
      </c>
      <c r="AB48" s="15"/>
      <c r="AC48" s="12">
        <f t="shared" si="61"/>
        <v>65.14999999999999</v>
      </c>
      <c r="AD48" s="11">
        <f t="shared" si="62"/>
        <v>64.64999999999999</v>
      </c>
      <c r="AE48" s="251">
        <f t="shared" si="63"/>
        <v>0.5</v>
      </c>
      <c r="AF48" s="50">
        <v>100</v>
      </c>
      <c r="AG48" s="50">
        <v>600</v>
      </c>
      <c r="AH48" s="234">
        <v>53</v>
      </c>
      <c r="AI48" s="236">
        <v>1.5</v>
      </c>
      <c r="AJ48" s="235">
        <v>900.94</v>
      </c>
      <c r="AK48" s="44">
        <f t="shared" si="64"/>
        <v>785.765456720701</v>
      </c>
      <c r="AL48" s="52">
        <f t="shared" si="65"/>
        <v>900.94</v>
      </c>
      <c r="AM48" s="310"/>
      <c r="AN48" s="250">
        <f t="shared" si="66"/>
      </c>
      <c r="AO48" s="53"/>
      <c r="AQ48" s="205">
        <f>Y49-Z49</f>
        <v>0</v>
      </c>
    </row>
    <row r="49" spans="1:43" ht="26.25" customHeight="1" thickBot="1" thickTop="1">
      <c r="A49" s="8">
        <v>43172.624999479165</v>
      </c>
      <c r="B49" s="10">
        <f t="shared" si="53"/>
        <v>28.48665416659089</v>
      </c>
      <c r="C49" s="252">
        <v>14</v>
      </c>
      <c r="D49" s="256">
        <v>1275</v>
      </c>
      <c r="E49" s="258">
        <v>77</v>
      </c>
      <c r="F49" s="240">
        <v>15</v>
      </c>
      <c r="G49" s="241">
        <v>0</v>
      </c>
      <c r="H49" s="242"/>
      <c r="I49" s="243"/>
      <c r="J49" s="225"/>
      <c r="K49" s="228"/>
      <c r="L49" s="56"/>
      <c r="M49" s="57" t="s">
        <v>136</v>
      </c>
      <c r="N49" s="228">
        <v>74.25</v>
      </c>
      <c r="O49" s="59">
        <f t="shared" si="54"/>
        <v>0</v>
      </c>
      <c r="P49" s="9">
        <v>0</v>
      </c>
      <c r="Q49" s="59">
        <v>0</v>
      </c>
      <c r="R49" s="245">
        <f t="shared" si="55"/>
        <v>0</v>
      </c>
      <c r="S49" s="230">
        <v>0.5</v>
      </c>
      <c r="T49" s="59">
        <f t="shared" si="56"/>
        <v>0</v>
      </c>
      <c r="U49" s="231"/>
      <c r="V49" s="254">
        <v>15</v>
      </c>
      <c r="W49" s="49">
        <f t="shared" si="57"/>
        <v>0</v>
      </c>
      <c r="X49" s="233">
        <v>79</v>
      </c>
      <c r="Y49" s="11">
        <f t="shared" si="58"/>
        <v>0</v>
      </c>
      <c r="Z49" s="12">
        <f t="shared" si="59"/>
        <v>0</v>
      </c>
      <c r="AA49" s="12">
        <f t="shared" si="60"/>
        <v>0</v>
      </c>
      <c r="AB49" s="15"/>
      <c r="AC49" s="12">
        <f t="shared" si="61"/>
        <v>65.14999999999999</v>
      </c>
      <c r="AD49" s="11">
        <f t="shared" si="62"/>
        <v>64.64999999999999</v>
      </c>
      <c r="AE49" s="251">
        <f t="shared" si="63"/>
        <v>0.5</v>
      </c>
      <c r="AF49" s="50">
        <v>100</v>
      </c>
      <c r="AG49" s="50">
        <v>600</v>
      </c>
      <c r="AH49" s="234">
        <v>48</v>
      </c>
      <c r="AI49" s="236">
        <v>1.5</v>
      </c>
      <c r="AJ49" s="235">
        <v>933.36</v>
      </c>
      <c r="AK49" s="44">
        <f t="shared" si="64"/>
        <v>778.084322658176</v>
      </c>
      <c r="AL49" s="52">
        <f t="shared" si="65"/>
        <v>933.36</v>
      </c>
      <c r="AM49" s="310"/>
      <c r="AN49" s="250">
        <f t="shared" si="66"/>
      </c>
      <c r="AO49" s="202"/>
      <c r="AQ49" s="205" t="e">
        <f>#REF!-#REF!</f>
        <v>#REF!</v>
      </c>
    </row>
    <row r="50" spans="1:43" ht="26.25" customHeight="1" thickBot="1" thickTop="1">
      <c r="A50" s="8">
        <v>43172.66666591435</v>
      </c>
      <c r="B50" s="10">
        <f t="shared" si="53"/>
        <v>29.486648611077108</v>
      </c>
      <c r="C50" s="252">
        <v>14</v>
      </c>
      <c r="D50" s="256">
        <v>1340</v>
      </c>
      <c r="E50" s="258">
        <v>78</v>
      </c>
      <c r="F50" s="240">
        <v>140</v>
      </c>
      <c r="G50" s="241">
        <v>0</v>
      </c>
      <c r="H50" s="242"/>
      <c r="I50" s="243"/>
      <c r="J50" s="225"/>
      <c r="K50" s="228"/>
      <c r="L50" s="56"/>
      <c r="M50" s="57" t="s">
        <v>136</v>
      </c>
      <c r="N50" s="228">
        <v>74.25</v>
      </c>
      <c r="O50" s="59">
        <f t="shared" si="54"/>
        <v>0</v>
      </c>
      <c r="P50" s="9">
        <v>0</v>
      </c>
      <c r="Q50" s="59">
        <v>0</v>
      </c>
      <c r="R50" s="245">
        <f t="shared" si="55"/>
        <v>0</v>
      </c>
      <c r="S50" s="230">
        <v>0.5</v>
      </c>
      <c r="T50" s="59">
        <f t="shared" si="56"/>
        <v>0</v>
      </c>
      <c r="U50" s="231"/>
      <c r="V50" s="232">
        <v>15</v>
      </c>
      <c r="W50" s="49">
        <f t="shared" si="57"/>
        <v>0</v>
      </c>
      <c r="X50" s="233">
        <v>78</v>
      </c>
      <c r="Y50" s="11">
        <f t="shared" si="58"/>
        <v>0</v>
      </c>
      <c r="Z50" s="12">
        <f t="shared" si="59"/>
        <v>0</v>
      </c>
      <c r="AA50" s="12">
        <f t="shared" si="60"/>
        <v>0</v>
      </c>
      <c r="AB50" s="15">
        <v>1</v>
      </c>
      <c r="AC50" s="12">
        <f t="shared" si="61"/>
        <v>65.14999999999999</v>
      </c>
      <c r="AD50" s="11">
        <f t="shared" si="62"/>
        <v>64.64999999999999</v>
      </c>
      <c r="AE50" s="251">
        <f t="shared" si="63"/>
        <v>0.5</v>
      </c>
      <c r="AF50" s="50">
        <v>100</v>
      </c>
      <c r="AG50" s="50">
        <v>600</v>
      </c>
      <c r="AH50" s="234">
        <v>45</v>
      </c>
      <c r="AI50" s="236">
        <v>1.5</v>
      </c>
      <c r="AJ50" s="235">
        <v>965.7</v>
      </c>
      <c r="AK50" s="44">
        <f t="shared" si="64"/>
        <v>776.164311991532</v>
      </c>
      <c r="AL50" s="52">
        <f t="shared" si="65"/>
        <v>965.7</v>
      </c>
      <c r="AM50" s="310"/>
      <c r="AN50" s="250">
        <f t="shared" si="66"/>
      </c>
      <c r="AO50" s="53"/>
      <c r="AQ50" s="205">
        <f>Y51-Z51</f>
        <v>16.800093333150002</v>
      </c>
    </row>
    <row r="51" spans="1:43" ht="26.25" customHeight="1" thickBot="1" thickTop="1">
      <c r="A51" s="8">
        <v>43172.70833234954</v>
      </c>
      <c r="B51" s="10">
        <f t="shared" si="53"/>
        <v>30.486643055563327</v>
      </c>
      <c r="C51" s="252">
        <v>18</v>
      </c>
      <c r="D51" s="256">
        <v>1330</v>
      </c>
      <c r="E51" s="258">
        <v>79</v>
      </c>
      <c r="F51" s="240">
        <v>160</v>
      </c>
      <c r="G51" s="241">
        <v>0</v>
      </c>
      <c r="H51" s="242"/>
      <c r="I51" s="243"/>
      <c r="J51" s="225"/>
      <c r="K51" s="228"/>
      <c r="L51" s="56"/>
      <c r="M51" s="57" t="s">
        <v>136</v>
      </c>
      <c r="N51" s="228">
        <v>74.25</v>
      </c>
      <c r="O51" s="59">
        <f t="shared" si="54"/>
        <v>0</v>
      </c>
      <c r="P51" s="9" t="s">
        <v>150</v>
      </c>
      <c r="Q51" s="59">
        <v>4.5</v>
      </c>
      <c r="R51" s="245">
        <f t="shared" si="55"/>
        <v>4.5</v>
      </c>
      <c r="S51" s="230">
        <v>4.7</v>
      </c>
      <c r="T51" s="59">
        <f t="shared" si="56"/>
        <v>4.2</v>
      </c>
      <c r="U51" s="231">
        <v>0</v>
      </c>
      <c r="V51" s="254">
        <v>15.7</v>
      </c>
      <c r="W51" s="49">
        <f t="shared" si="57"/>
        <v>0.6999999999999993</v>
      </c>
      <c r="X51" s="233">
        <v>77</v>
      </c>
      <c r="Y51" s="11">
        <f t="shared" si="58"/>
        <v>117.60065333205017</v>
      </c>
      <c r="Z51" s="12">
        <f t="shared" si="59"/>
        <v>100.80055999890017</v>
      </c>
      <c r="AA51" s="12">
        <f t="shared" si="60"/>
        <v>16.800093333150002</v>
      </c>
      <c r="AB51" s="15">
        <f t="shared" si="51"/>
        <v>0.14285714285714265</v>
      </c>
      <c r="AC51" s="12">
        <f t="shared" si="61"/>
        <v>70.05</v>
      </c>
      <c r="AD51" s="11">
        <f t="shared" si="62"/>
        <v>65.35</v>
      </c>
      <c r="AE51" s="251">
        <f t="shared" si="63"/>
        <v>4.700000000000003</v>
      </c>
      <c r="AF51" s="50">
        <v>100</v>
      </c>
      <c r="AG51" s="50">
        <v>600</v>
      </c>
      <c r="AH51" s="234">
        <v>52</v>
      </c>
      <c r="AI51" s="236">
        <v>1.5</v>
      </c>
      <c r="AJ51" s="235">
        <v>1009.25</v>
      </c>
      <c r="AK51" s="44">
        <f t="shared" si="64"/>
        <v>1045.2058066552613</v>
      </c>
      <c r="AL51" s="52">
        <f t="shared" si="65"/>
        <v>1009.25</v>
      </c>
      <c r="AM51" s="310">
        <f t="shared" si="52"/>
        <v>8887.755102040808</v>
      </c>
      <c r="AN51" s="250">
        <f t="shared" si="66"/>
        <v>10369.047619047607</v>
      </c>
      <c r="AO51" s="202"/>
      <c r="AQ51" s="205" t="e">
        <f>#REF!-#REF!</f>
        <v>#REF!</v>
      </c>
    </row>
    <row r="52" spans="1:43" ht="26.25" customHeight="1" thickBot="1" thickTop="1">
      <c r="A52" s="8">
        <v>43172.749998900465</v>
      </c>
      <c r="B52" s="10">
        <f aca="true" t="shared" si="67" ref="B52:B72">IF(A52="","",((A52-A51)*24)+B51)</f>
        <v>31.486640277777333</v>
      </c>
      <c r="C52" s="252">
        <v>18</v>
      </c>
      <c r="D52" s="256">
        <v>1330</v>
      </c>
      <c r="E52" s="258">
        <v>81</v>
      </c>
      <c r="F52" s="240">
        <v>200</v>
      </c>
      <c r="G52" s="241">
        <v>0</v>
      </c>
      <c r="H52" s="242"/>
      <c r="I52" s="243"/>
      <c r="J52" s="225"/>
      <c r="K52" s="228"/>
      <c r="L52" s="56"/>
      <c r="M52" s="57" t="s">
        <v>158</v>
      </c>
      <c r="N52" s="228">
        <v>76.5</v>
      </c>
      <c r="O52" s="59">
        <f aca="true" t="shared" si="68" ref="O52:O72">IF(N52="","",N52-N51)</f>
        <v>2.25</v>
      </c>
      <c r="P52" s="9" t="s">
        <v>160</v>
      </c>
      <c r="Q52" s="59">
        <v>6.7</v>
      </c>
      <c r="R52" s="245">
        <f aca="true" t="shared" si="69" ref="R52:R72">IF(Q52="","",Q52-Q51)</f>
        <v>2.2</v>
      </c>
      <c r="S52" s="230">
        <v>6</v>
      </c>
      <c r="T52" s="59">
        <f aca="true" t="shared" si="70" ref="T52:T72">IF(S52="","",(S52-S51))</f>
        <v>1.2999999999999998</v>
      </c>
      <c r="U52" s="231">
        <v>0</v>
      </c>
      <c r="V52" s="254">
        <v>18.6</v>
      </c>
      <c r="W52" s="49">
        <f aca="true" t="shared" si="71" ref="W52:W72">IF(V52="","",(V52-V51))</f>
        <v>2.900000000000002</v>
      </c>
      <c r="X52" s="233">
        <v>77</v>
      </c>
      <c r="Y52" s="11">
        <f aca="true" t="shared" si="72" ref="Y52:Y72">IF(S52="","",((T52+W52)*(24/(B52-B51))))</f>
        <v>100.80028000160603</v>
      </c>
      <c r="Z52" s="12">
        <f aca="true" t="shared" si="73" ref="Z52:Z72">IF(S52="","",(((T52*(1-U52)*(24/(B52-B51))))))</f>
        <v>31.200086667163752</v>
      </c>
      <c r="AA52" s="12">
        <f aca="true" t="shared" si="74" ref="AA52:AA72">IF(S52="","",(Y52-Z52))</f>
        <v>69.60019333444228</v>
      </c>
      <c r="AB52" s="15">
        <f t="shared" si="51"/>
        <v>0.6904761904761907</v>
      </c>
      <c r="AC52" s="12">
        <f aca="true" t="shared" si="75" ref="AC52:AC72">IF(S52="","",(T52+W52)+(AC51))</f>
        <v>74.25</v>
      </c>
      <c r="AD52" s="11">
        <f aca="true" t="shared" si="76" ref="AD52:AD72">IF(V52="","",((AC52-AC51)*AB52)+AD51)</f>
        <v>68.25</v>
      </c>
      <c r="AE52" s="251">
        <f aca="true" t="shared" si="77" ref="AE52:AE72">IF(S52="","",(AC52-AD52))</f>
        <v>6</v>
      </c>
      <c r="AF52" s="50">
        <v>100</v>
      </c>
      <c r="AG52" s="50">
        <v>600</v>
      </c>
      <c r="AH52" s="234">
        <v>49</v>
      </c>
      <c r="AI52" s="236">
        <v>1.5</v>
      </c>
      <c r="AJ52" s="235">
        <v>1054.39</v>
      </c>
      <c r="AK52" s="44">
        <f aca="true" t="shared" si="78" ref="AK52:AK72">IF(AJ52="","",((AJ52-AJ51)*(24/(B52-B51))))</f>
        <v>1083.3630093505963</v>
      </c>
      <c r="AL52" s="52">
        <f aca="true" t="shared" si="79" ref="AL52:AL72">IF(AF52="","",(AL51+(AK52/(1/(A52-A51)))))</f>
        <v>1054.39</v>
      </c>
      <c r="AM52" s="310">
        <f t="shared" si="52"/>
        <v>10747.619047619068</v>
      </c>
      <c r="AN52" s="250">
        <f aca="true" t="shared" si="80" ref="AN52:AN72">IF(T52=0,"",AK52*1000/Z52)</f>
        <v>34723.076923077</v>
      </c>
      <c r="AO52" s="202"/>
      <c r="AQ52" s="205" t="e">
        <f>#REF!-#REF!</f>
        <v>#REF!</v>
      </c>
    </row>
    <row r="53" spans="1:43" ht="26.25" customHeight="1" thickBot="1" thickTop="1">
      <c r="A53" s="8">
        <v>43172.79166539352</v>
      </c>
      <c r="B53" s="10">
        <f t="shared" si="67"/>
        <v>32.486636111040134</v>
      </c>
      <c r="C53" s="252">
        <v>18</v>
      </c>
      <c r="D53" s="256">
        <v>1305</v>
      </c>
      <c r="E53" s="258">
        <v>81</v>
      </c>
      <c r="F53" s="240">
        <v>160</v>
      </c>
      <c r="G53" s="241">
        <v>0</v>
      </c>
      <c r="H53" s="242"/>
      <c r="I53" s="243"/>
      <c r="J53" s="225"/>
      <c r="K53" s="228"/>
      <c r="L53" s="56"/>
      <c r="M53" s="57" t="s">
        <v>158</v>
      </c>
      <c r="N53" s="228">
        <v>76.5</v>
      </c>
      <c r="O53" s="59">
        <f t="shared" si="68"/>
        <v>0</v>
      </c>
      <c r="P53" s="9" t="s">
        <v>159</v>
      </c>
      <c r="Q53" s="59">
        <v>9</v>
      </c>
      <c r="R53" s="245">
        <f t="shared" si="69"/>
        <v>2.3</v>
      </c>
      <c r="S53" s="230">
        <v>9.5</v>
      </c>
      <c r="T53" s="59">
        <f t="shared" si="70"/>
        <v>3.5</v>
      </c>
      <c r="U53" s="231">
        <v>0</v>
      </c>
      <c r="V53" s="232">
        <v>19.4</v>
      </c>
      <c r="W53" s="49">
        <f t="shared" si="71"/>
        <v>0.7999999999999972</v>
      </c>
      <c r="X53" s="233">
        <v>77</v>
      </c>
      <c r="Y53" s="11">
        <f t="shared" si="72"/>
        <v>103.20043000907059</v>
      </c>
      <c r="Z53" s="12">
        <f t="shared" si="73"/>
        <v>84.00035000738309</v>
      </c>
      <c r="AA53" s="12">
        <f t="shared" si="74"/>
        <v>19.200080001687496</v>
      </c>
      <c r="AB53" s="15">
        <f t="shared" si="51"/>
        <v>0.18604651162790645</v>
      </c>
      <c r="AC53" s="12">
        <f t="shared" si="75"/>
        <v>78.55</v>
      </c>
      <c r="AD53" s="11">
        <f t="shared" si="76"/>
        <v>69.05</v>
      </c>
      <c r="AE53" s="251">
        <f t="shared" si="77"/>
        <v>9.5</v>
      </c>
      <c r="AF53" s="50">
        <v>100</v>
      </c>
      <c r="AG53" s="50">
        <v>600</v>
      </c>
      <c r="AH53" s="234">
        <v>44</v>
      </c>
      <c r="AI53" s="236">
        <v>1.5</v>
      </c>
      <c r="AJ53" s="235">
        <v>1114.24</v>
      </c>
      <c r="AK53" s="44">
        <f t="shared" si="78"/>
        <v>1436.4059851262487</v>
      </c>
      <c r="AL53" s="52">
        <f t="shared" si="79"/>
        <v>1114.24</v>
      </c>
      <c r="AM53" s="310">
        <f t="shared" si="52"/>
        <v>13918.604651162777</v>
      </c>
      <c r="AN53" s="250"/>
      <c r="AO53" s="53"/>
      <c r="AQ53" s="205">
        <f>Y54-Z54</f>
        <v>7.200029999375559</v>
      </c>
    </row>
    <row r="54" spans="1:43" ht="26.25" customHeight="1" thickBot="1" thickTop="1">
      <c r="A54" s="8">
        <v>43172.83333188658</v>
      </c>
      <c r="B54" s="10">
        <f t="shared" si="67"/>
        <v>33.48663194447756</v>
      </c>
      <c r="C54" s="252">
        <v>18</v>
      </c>
      <c r="D54" s="256">
        <v>1305</v>
      </c>
      <c r="E54" s="258">
        <v>80</v>
      </c>
      <c r="F54" s="240">
        <v>210</v>
      </c>
      <c r="G54" s="241">
        <v>0</v>
      </c>
      <c r="H54" s="242"/>
      <c r="I54" s="243"/>
      <c r="J54" s="225"/>
      <c r="K54" s="228"/>
      <c r="L54" s="56"/>
      <c r="M54" s="57" t="s">
        <v>166</v>
      </c>
      <c r="N54" s="228">
        <v>80</v>
      </c>
      <c r="O54" s="59">
        <f t="shared" si="68"/>
        <v>3.5</v>
      </c>
      <c r="P54" s="9" t="s">
        <v>164</v>
      </c>
      <c r="Q54" s="59">
        <v>11</v>
      </c>
      <c r="R54" s="245">
        <f t="shared" si="69"/>
        <v>2</v>
      </c>
      <c r="S54" s="230">
        <v>11.8</v>
      </c>
      <c r="T54" s="59">
        <f t="shared" si="70"/>
        <v>2.3000000000000007</v>
      </c>
      <c r="U54" s="231">
        <v>0</v>
      </c>
      <c r="V54" s="254">
        <v>19.7</v>
      </c>
      <c r="W54" s="49">
        <f t="shared" si="71"/>
        <v>0.3000000000000007</v>
      </c>
      <c r="X54" s="233">
        <v>78</v>
      </c>
      <c r="Y54" s="11">
        <f t="shared" si="72"/>
        <v>62.400259994588055</v>
      </c>
      <c r="Z54" s="12">
        <f t="shared" si="73"/>
        <v>55.200229995212496</v>
      </c>
      <c r="AA54" s="12">
        <f t="shared" si="74"/>
        <v>7.200029999375559</v>
      </c>
      <c r="AB54" s="15">
        <f t="shared" si="51"/>
        <v>0.11538461538461561</v>
      </c>
      <c r="AC54" s="12">
        <f t="shared" si="75"/>
        <v>81.15</v>
      </c>
      <c r="AD54" s="11">
        <f t="shared" si="76"/>
        <v>69.35</v>
      </c>
      <c r="AE54" s="251">
        <f t="shared" si="77"/>
        <v>11.800000000000011</v>
      </c>
      <c r="AF54" s="50">
        <v>100</v>
      </c>
      <c r="AG54" s="50">
        <v>600</v>
      </c>
      <c r="AH54" s="234">
        <v>41</v>
      </c>
      <c r="AI54" s="236">
        <v>1.5</v>
      </c>
      <c r="AJ54" s="235">
        <v>1177.45</v>
      </c>
      <c r="AK54" s="44">
        <f t="shared" si="78"/>
        <v>1517.0463208684273</v>
      </c>
      <c r="AL54" s="52">
        <f t="shared" si="79"/>
        <v>1177.45</v>
      </c>
      <c r="AM54" s="310">
        <f t="shared" si="52"/>
        <v>24311.538461538465</v>
      </c>
      <c r="AN54" s="250">
        <f t="shared" si="80"/>
        <v>27482.608695652183</v>
      </c>
      <c r="AO54" s="202"/>
      <c r="AQ54" s="205" t="e">
        <f>#REF!-#REF!</f>
        <v>#REF!</v>
      </c>
    </row>
    <row r="55" spans="1:43" ht="26.25" customHeight="1" thickBot="1" thickTop="1">
      <c r="A55" s="8">
        <v>43172.87499837963</v>
      </c>
      <c r="B55" s="10">
        <f t="shared" si="67"/>
        <v>34.48662777774036</v>
      </c>
      <c r="C55" s="252">
        <v>18</v>
      </c>
      <c r="D55" s="256">
        <v>1300</v>
      </c>
      <c r="E55" s="258">
        <v>80</v>
      </c>
      <c r="F55" s="240">
        <v>250</v>
      </c>
      <c r="G55" s="241">
        <v>0</v>
      </c>
      <c r="H55" s="242"/>
      <c r="I55" s="243"/>
      <c r="J55" s="225">
        <v>42000</v>
      </c>
      <c r="K55" s="228">
        <v>7</v>
      </c>
      <c r="L55" s="56" t="s">
        <v>165</v>
      </c>
      <c r="M55" s="57" t="s">
        <v>166</v>
      </c>
      <c r="N55" s="228">
        <v>80</v>
      </c>
      <c r="O55" s="59">
        <f t="shared" si="68"/>
        <v>0</v>
      </c>
      <c r="P55" s="9" t="s">
        <v>164</v>
      </c>
      <c r="Q55" s="59">
        <v>11</v>
      </c>
      <c r="R55" s="245">
        <f t="shared" si="69"/>
        <v>0</v>
      </c>
      <c r="S55" s="230">
        <v>13.9</v>
      </c>
      <c r="T55" s="59">
        <f t="shared" si="70"/>
        <v>2.0999999999999996</v>
      </c>
      <c r="U55" s="231">
        <v>0</v>
      </c>
      <c r="V55" s="254">
        <v>19.9</v>
      </c>
      <c r="W55" s="49">
        <f t="shared" si="71"/>
        <v>0.1999999999999993</v>
      </c>
      <c r="X55" s="233">
        <v>78</v>
      </c>
      <c r="Y55" s="11">
        <f t="shared" si="72"/>
        <v>55.20023000485172</v>
      </c>
      <c r="Z55" s="12">
        <f t="shared" si="73"/>
        <v>50.40021000442985</v>
      </c>
      <c r="AA55" s="12">
        <f t="shared" si="74"/>
        <v>4.800020000421867</v>
      </c>
      <c r="AB55" s="15">
        <f t="shared" si="51"/>
        <v>0.08695652173913004</v>
      </c>
      <c r="AC55" s="12">
        <f t="shared" si="75"/>
        <v>83.45</v>
      </c>
      <c r="AD55" s="11">
        <f t="shared" si="76"/>
        <v>69.55</v>
      </c>
      <c r="AE55" s="251">
        <f t="shared" si="77"/>
        <v>13.900000000000006</v>
      </c>
      <c r="AF55" s="50">
        <v>100</v>
      </c>
      <c r="AG55" s="50">
        <v>600</v>
      </c>
      <c r="AH55" s="234">
        <v>40</v>
      </c>
      <c r="AI55" s="236">
        <v>1.5</v>
      </c>
      <c r="AJ55" s="235">
        <v>1240.29</v>
      </c>
      <c r="AK55" s="44">
        <f t="shared" si="78"/>
        <v>1508.1662841325563</v>
      </c>
      <c r="AL55" s="52">
        <f t="shared" si="79"/>
        <v>1240.29</v>
      </c>
      <c r="AM55" s="310">
        <f t="shared" si="52"/>
        <v>27321.739130434762</v>
      </c>
      <c r="AN55" s="250">
        <f t="shared" si="80"/>
        <v>29923.80952380949</v>
      </c>
      <c r="AO55" s="202"/>
      <c r="AQ55" s="205" t="e">
        <f>#REF!-#REF!</f>
        <v>#REF!</v>
      </c>
    </row>
    <row r="56" spans="1:43" ht="26.25" customHeight="1" thickBot="1" thickTop="1">
      <c r="A56" s="8">
        <v>43172.91666487268</v>
      </c>
      <c r="B56" s="10">
        <f t="shared" si="67"/>
        <v>35.48662361100316</v>
      </c>
      <c r="C56" s="252">
        <v>18</v>
      </c>
      <c r="D56" s="256">
        <v>1305</v>
      </c>
      <c r="E56" s="258">
        <v>81</v>
      </c>
      <c r="F56" s="240">
        <v>400</v>
      </c>
      <c r="G56" s="241">
        <v>0</v>
      </c>
      <c r="H56" s="242"/>
      <c r="I56" s="243"/>
      <c r="J56" s="225"/>
      <c r="K56" s="228"/>
      <c r="L56" s="56"/>
      <c r="M56" s="57" t="s">
        <v>166</v>
      </c>
      <c r="N56" s="228">
        <v>81</v>
      </c>
      <c r="O56" s="59">
        <f t="shared" si="68"/>
        <v>1</v>
      </c>
      <c r="P56" s="9" t="s">
        <v>167</v>
      </c>
      <c r="Q56" s="59">
        <v>13.5</v>
      </c>
      <c r="R56" s="245">
        <f t="shared" si="69"/>
        <v>2.5</v>
      </c>
      <c r="S56" s="230">
        <v>16.7</v>
      </c>
      <c r="T56" s="59">
        <f t="shared" si="70"/>
        <v>2.799999999999999</v>
      </c>
      <c r="U56" s="231">
        <v>0</v>
      </c>
      <c r="V56" s="232">
        <v>20.4</v>
      </c>
      <c r="W56" s="49">
        <f t="shared" si="71"/>
        <v>0.5</v>
      </c>
      <c r="X56" s="233">
        <v>78</v>
      </c>
      <c r="Y56" s="11">
        <f t="shared" si="72"/>
        <v>79.20033000696118</v>
      </c>
      <c r="Z56" s="12">
        <f t="shared" si="73"/>
        <v>67.20028000590645</v>
      </c>
      <c r="AA56" s="12">
        <f t="shared" si="74"/>
        <v>12.000050001054731</v>
      </c>
      <c r="AB56" s="15">
        <f t="shared" si="51"/>
        <v>0.1515151515151516</v>
      </c>
      <c r="AC56" s="12">
        <f t="shared" si="75"/>
        <v>86.75</v>
      </c>
      <c r="AD56" s="11">
        <f t="shared" si="76"/>
        <v>70.05</v>
      </c>
      <c r="AE56" s="251">
        <f t="shared" si="77"/>
        <v>16.700000000000003</v>
      </c>
      <c r="AF56" s="50">
        <v>100</v>
      </c>
      <c r="AG56" s="50">
        <v>600</v>
      </c>
      <c r="AH56" s="234">
        <v>40</v>
      </c>
      <c r="AI56" s="236">
        <v>1.5</v>
      </c>
      <c r="AJ56" s="235">
        <v>1305.47</v>
      </c>
      <c r="AK56" s="44">
        <f t="shared" si="78"/>
        <v>1564.326518137496</v>
      </c>
      <c r="AL56" s="52">
        <f t="shared" si="79"/>
        <v>1305.47</v>
      </c>
      <c r="AM56" s="310">
        <f t="shared" si="52"/>
        <v>19751.515151515177</v>
      </c>
      <c r="AN56" s="250">
        <f t="shared" si="80"/>
        <v>23278.57142857146</v>
      </c>
      <c r="AO56" s="53"/>
      <c r="AQ56" s="205">
        <f>Y57-Z57</f>
        <v>14.400059998751118</v>
      </c>
    </row>
    <row r="57" spans="1:43" ht="26.25" customHeight="1" thickBot="1" thickTop="1">
      <c r="A57" s="8">
        <v>43172.95833136574</v>
      </c>
      <c r="B57" s="10">
        <f t="shared" si="67"/>
        <v>36.486619444440585</v>
      </c>
      <c r="C57" s="252">
        <v>20</v>
      </c>
      <c r="D57" s="256">
        <v>1310</v>
      </c>
      <c r="E57" s="258">
        <v>82</v>
      </c>
      <c r="F57" s="240">
        <v>200</v>
      </c>
      <c r="G57" s="241">
        <v>0</v>
      </c>
      <c r="H57" s="242"/>
      <c r="I57" s="243"/>
      <c r="J57" s="225"/>
      <c r="K57" s="228"/>
      <c r="L57" s="56"/>
      <c r="M57" s="57" t="s">
        <v>163</v>
      </c>
      <c r="N57" s="228">
        <v>81</v>
      </c>
      <c r="O57" s="59">
        <f t="shared" si="68"/>
        <v>0</v>
      </c>
      <c r="P57" s="9" t="s">
        <v>169</v>
      </c>
      <c r="Q57" s="59">
        <v>13.5</v>
      </c>
      <c r="R57" s="245">
        <f t="shared" si="69"/>
        <v>0</v>
      </c>
      <c r="S57" s="230">
        <v>18.7</v>
      </c>
      <c r="T57" s="59">
        <f t="shared" si="70"/>
        <v>2</v>
      </c>
      <c r="U57" s="231">
        <v>0</v>
      </c>
      <c r="V57" s="254">
        <v>21</v>
      </c>
      <c r="W57" s="49">
        <f t="shared" si="71"/>
        <v>0.6000000000000014</v>
      </c>
      <c r="X57" s="233">
        <v>76</v>
      </c>
      <c r="Y57" s="11">
        <f t="shared" si="72"/>
        <v>62.400259994588055</v>
      </c>
      <c r="Z57" s="12">
        <f t="shared" si="73"/>
        <v>48.00019999583694</v>
      </c>
      <c r="AA57" s="12">
        <f t="shared" si="74"/>
        <v>14.400059998751118</v>
      </c>
      <c r="AB57" s="15">
        <f t="shared" si="51"/>
        <v>0.23076923076923123</v>
      </c>
      <c r="AC57" s="12">
        <f t="shared" si="75"/>
        <v>89.35</v>
      </c>
      <c r="AD57" s="11">
        <f t="shared" si="76"/>
        <v>70.64999999999999</v>
      </c>
      <c r="AE57" s="251">
        <f t="shared" si="77"/>
        <v>18.700000000000003</v>
      </c>
      <c r="AF57" s="50">
        <v>100</v>
      </c>
      <c r="AG57" s="50">
        <v>600</v>
      </c>
      <c r="AH57" s="234">
        <v>41</v>
      </c>
      <c r="AI57" s="236">
        <v>1.5</v>
      </c>
      <c r="AJ57" s="235">
        <v>1376.3</v>
      </c>
      <c r="AK57" s="44">
        <f t="shared" si="78"/>
        <v>1699.9270828525634</v>
      </c>
      <c r="AL57" s="52">
        <f t="shared" si="79"/>
        <v>1376.3</v>
      </c>
      <c r="AM57" s="310">
        <f t="shared" si="52"/>
        <v>27242.307692307648</v>
      </c>
      <c r="AN57" s="250">
        <f t="shared" si="80"/>
        <v>35414.99999999996</v>
      </c>
      <c r="AO57" s="202" t="s">
        <v>170</v>
      </c>
      <c r="AQ57" s="205" t="e">
        <f>#REF!-#REF!</f>
        <v>#REF!</v>
      </c>
    </row>
    <row r="58" spans="1:43" ht="26.25" customHeight="1" thickBot="1" thickTop="1">
      <c r="A58" s="255">
        <v>43172.999997858795</v>
      </c>
      <c r="B58" s="10">
        <f t="shared" si="67"/>
        <v>37.486615277703386</v>
      </c>
      <c r="C58" s="252">
        <v>20</v>
      </c>
      <c r="D58" s="256">
        <v>1305</v>
      </c>
      <c r="E58" s="258">
        <v>82</v>
      </c>
      <c r="F58" s="240">
        <v>250</v>
      </c>
      <c r="G58" s="241">
        <v>0</v>
      </c>
      <c r="H58" s="242"/>
      <c r="I58" s="243"/>
      <c r="J58" s="225"/>
      <c r="K58" s="228"/>
      <c r="L58" s="56"/>
      <c r="M58" s="57" t="s">
        <v>163</v>
      </c>
      <c r="N58" s="228">
        <v>81</v>
      </c>
      <c r="O58" s="59">
        <f t="shared" si="68"/>
        <v>0</v>
      </c>
      <c r="P58" s="9" t="s">
        <v>169</v>
      </c>
      <c r="Q58" s="59">
        <v>13.5</v>
      </c>
      <c r="R58" s="245">
        <f t="shared" si="69"/>
        <v>0</v>
      </c>
      <c r="S58" s="230">
        <v>22.9</v>
      </c>
      <c r="T58" s="59">
        <f t="shared" si="70"/>
        <v>4.199999999999999</v>
      </c>
      <c r="U58" s="231">
        <v>0</v>
      </c>
      <c r="V58" s="254">
        <v>21.2</v>
      </c>
      <c r="W58" s="49">
        <f t="shared" si="71"/>
        <v>0.1999999999999993</v>
      </c>
      <c r="X58" s="233">
        <v>77</v>
      </c>
      <c r="Y58" s="11">
        <f t="shared" si="72"/>
        <v>105.60044000928157</v>
      </c>
      <c r="Z58" s="12">
        <f t="shared" si="73"/>
        <v>100.8004200088597</v>
      </c>
      <c r="AA58" s="12">
        <f t="shared" si="74"/>
        <v>4.800020000421867</v>
      </c>
      <c r="AB58" s="15">
        <f t="shared" si="51"/>
        <v>0.04545454545454524</v>
      </c>
      <c r="AC58" s="12">
        <f t="shared" si="75"/>
        <v>93.75</v>
      </c>
      <c r="AD58" s="11">
        <f t="shared" si="76"/>
        <v>70.85</v>
      </c>
      <c r="AE58" s="251">
        <f t="shared" si="77"/>
        <v>22.900000000000006</v>
      </c>
      <c r="AF58" s="50">
        <v>100</v>
      </c>
      <c r="AG58" s="50">
        <v>600</v>
      </c>
      <c r="AH58" s="234">
        <v>39</v>
      </c>
      <c r="AI58" s="236">
        <v>1.5</v>
      </c>
      <c r="AJ58" s="235">
        <v>1444.9</v>
      </c>
      <c r="AK58" s="44">
        <f t="shared" si="78"/>
        <v>1646.406860144712</v>
      </c>
      <c r="AL58" s="52">
        <f t="shared" si="79"/>
        <v>1444.9</v>
      </c>
      <c r="AM58" s="310">
        <f t="shared" si="52"/>
        <v>15590.909090909128</v>
      </c>
      <c r="AN58" s="250">
        <f t="shared" si="80"/>
        <v>16333.333333333369</v>
      </c>
      <c r="AO58" s="202"/>
      <c r="AQ58" s="205" t="e">
        <f>#REF!-#REF!</f>
        <v>#REF!</v>
      </c>
    </row>
    <row r="59" spans="1:43" ht="26.25" customHeight="1" thickBot="1" thickTop="1">
      <c r="A59" s="8">
        <v>43173.041664351855</v>
      </c>
      <c r="B59" s="10">
        <f t="shared" si="67"/>
        <v>38.48661111114081</v>
      </c>
      <c r="C59" s="252">
        <v>20</v>
      </c>
      <c r="D59" s="256">
        <v>1305</v>
      </c>
      <c r="E59" s="258">
        <v>82</v>
      </c>
      <c r="F59" s="240">
        <v>250</v>
      </c>
      <c r="G59" s="241">
        <v>0</v>
      </c>
      <c r="H59" s="242"/>
      <c r="I59" s="243"/>
      <c r="J59" s="225"/>
      <c r="K59" s="228"/>
      <c r="L59" s="56"/>
      <c r="M59" s="57" t="s">
        <v>173</v>
      </c>
      <c r="N59" s="228">
        <v>82</v>
      </c>
      <c r="O59" s="59">
        <f t="shared" si="68"/>
        <v>1</v>
      </c>
      <c r="P59" s="9" t="s">
        <v>174</v>
      </c>
      <c r="Q59" s="59">
        <v>14</v>
      </c>
      <c r="R59" s="245">
        <f t="shared" si="69"/>
        <v>0.5</v>
      </c>
      <c r="S59" s="230">
        <v>24.9</v>
      </c>
      <c r="T59" s="59">
        <f t="shared" si="70"/>
        <v>2</v>
      </c>
      <c r="U59" s="231">
        <v>0</v>
      </c>
      <c r="V59" s="232">
        <v>21.2</v>
      </c>
      <c r="W59" s="49">
        <f t="shared" si="71"/>
        <v>0</v>
      </c>
      <c r="X59" s="233">
        <v>77</v>
      </c>
      <c r="Y59" s="11">
        <f t="shared" si="72"/>
        <v>48.00019999583694</v>
      </c>
      <c r="Z59" s="12">
        <f t="shared" si="73"/>
        <v>48.00019999583694</v>
      </c>
      <c r="AA59" s="12">
        <f t="shared" si="74"/>
        <v>0</v>
      </c>
      <c r="AB59" s="15">
        <f t="shared" si="51"/>
        <v>0</v>
      </c>
      <c r="AC59" s="12">
        <f t="shared" si="75"/>
        <v>95.75</v>
      </c>
      <c r="AD59" s="11">
        <f t="shared" si="76"/>
        <v>70.85</v>
      </c>
      <c r="AE59" s="251">
        <f t="shared" si="77"/>
        <v>24.900000000000006</v>
      </c>
      <c r="AF59" s="50">
        <v>100</v>
      </c>
      <c r="AG59" s="50">
        <v>600</v>
      </c>
      <c r="AH59" s="234">
        <v>39</v>
      </c>
      <c r="AI59" s="236">
        <v>1.5</v>
      </c>
      <c r="AJ59" s="235">
        <v>1513.72</v>
      </c>
      <c r="AK59" s="44">
        <f t="shared" si="78"/>
        <v>1651.6868818567475</v>
      </c>
      <c r="AL59" s="52">
        <f t="shared" si="79"/>
        <v>1513.72</v>
      </c>
      <c r="AM59" s="310">
        <f t="shared" si="52"/>
        <v>34409.99999999997</v>
      </c>
      <c r="AN59" s="250">
        <f t="shared" si="80"/>
        <v>34409.99999999997</v>
      </c>
      <c r="AO59" s="53"/>
      <c r="AQ59" s="205">
        <f>Y60-Z60</f>
        <v>4.800020000421867</v>
      </c>
    </row>
    <row r="60" spans="1:43" ht="26.25" customHeight="1" thickBot="1" thickTop="1">
      <c r="A60" s="8">
        <v>43173.08333084491</v>
      </c>
      <c r="B60" s="10">
        <f t="shared" si="67"/>
        <v>39.48660694440361</v>
      </c>
      <c r="C60" s="252">
        <v>20</v>
      </c>
      <c r="D60" s="256">
        <v>1310</v>
      </c>
      <c r="E60" s="258">
        <v>84</v>
      </c>
      <c r="F60" s="240">
        <v>300</v>
      </c>
      <c r="G60" s="241">
        <v>0</v>
      </c>
      <c r="H60" s="242"/>
      <c r="I60" s="243"/>
      <c r="J60" s="225"/>
      <c r="K60" s="228"/>
      <c r="L60" s="56"/>
      <c r="M60" s="57" t="s">
        <v>173</v>
      </c>
      <c r="N60" s="228">
        <v>82</v>
      </c>
      <c r="O60" s="59">
        <f t="shared" si="68"/>
        <v>0</v>
      </c>
      <c r="P60" s="9" t="s">
        <v>174</v>
      </c>
      <c r="Q60" s="59">
        <v>14</v>
      </c>
      <c r="R60" s="245">
        <f t="shared" si="69"/>
        <v>0</v>
      </c>
      <c r="S60" s="230">
        <v>27.4</v>
      </c>
      <c r="T60" s="59">
        <f t="shared" si="70"/>
        <v>2.5</v>
      </c>
      <c r="U60" s="231">
        <v>0</v>
      </c>
      <c r="V60" s="254">
        <v>21.4</v>
      </c>
      <c r="W60" s="49">
        <f t="shared" si="71"/>
        <v>0.1999999999999993</v>
      </c>
      <c r="X60" s="233">
        <v>78</v>
      </c>
      <c r="Y60" s="11">
        <f t="shared" si="72"/>
        <v>64.80027000569551</v>
      </c>
      <c r="Z60" s="12">
        <f t="shared" si="73"/>
        <v>60.00025000527364</v>
      </c>
      <c r="AA60" s="12">
        <f t="shared" si="74"/>
        <v>4.800020000421867</v>
      </c>
      <c r="AB60" s="15">
        <f t="shared" si="51"/>
        <v>0.07407407407407372</v>
      </c>
      <c r="AC60" s="12">
        <f t="shared" si="75"/>
        <v>98.45</v>
      </c>
      <c r="AD60" s="11">
        <f t="shared" si="76"/>
        <v>71.05</v>
      </c>
      <c r="AE60" s="251">
        <f t="shared" si="77"/>
        <v>27.400000000000006</v>
      </c>
      <c r="AF60" s="50">
        <v>100</v>
      </c>
      <c r="AG60" s="50">
        <v>600</v>
      </c>
      <c r="AH60" s="234">
        <v>38</v>
      </c>
      <c r="AI60" s="236">
        <v>1.5</v>
      </c>
      <c r="AJ60" s="235">
        <v>1584.8</v>
      </c>
      <c r="AK60" s="44">
        <f t="shared" si="78"/>
        <v>1705.9271081499382</v>
      </c>
      <c r="AL60" s="52">
        <f t="shared" si="79"/>
        <v>1584.8</v>
      </c>
      <c r="AM60" s="310">
        <f t="shared" si="52"/>
        <v>26325.925925925905</v>
      </c>
      <c r="AN60" s="250">
        <f t="shared" si="80"/>
        <v>28431.999999999967</v>
      </c>
      <c r="AO60" s="202"/>
      <c r="AQ60" s="205" t="e">
        <f>#REF!-#REF!</f>
        <v>#REF!</v>
      </c>
    </row>
    <row r="61" spans="1:43" ht="26.25" customHeight="1" thickBot="1" thickTop="1">
      <c r="A61" s="8">
        <v>43173.12499733796</v>
      </c>
      <c r="B61" s="10">
        <f t="shared" si="67"/>
        <v>40.48660277766641</v>
      </c>
      <c r="C61" s="252">
        <v>20</v>
      </c>
      <c r="D61" s="256">
        <v>1320</v>
      </c>
      <c r="E61" s="258">
        <v>83</v>
      </c>
      <c r="F61" s="240">
        <v>350</v>
      </c>
      <c r="G61" s="241">
        <v>0</v>
      </c>
      <c r="H61" s="242"/>
      <c r="I61" s="243"/>
      <c r="J61" s="225"/>
      <c r="K61" s="228"/>
      <c r="L61" s="56"/>
      <c r="M61" s="57" t="s">
        <v>173</v>
      </c>
      <c r="N61" s="228">
        <v>82</v>
      </c>
      <c r="O61" s="59">
        <f t="shared" si="68"/>
        <v>0</v>
      </c>
      <c r="P61" s="9" t="s">
        <v>174</v>
      </c>
      <c r="Q61" s="59">
        <v>14</v>
      </c>
      <c r="R61" s="245">
        <f t="shared" si="69"/>
        <v>0</v>
      </c>
      <c r="S61" s="230">
        <v>30</v>
      </c>
      <c r="T61" s="59">
        <f t="shared" si="70"/>
        <v>2.6000000000000014</v>
      </c>
      <c r="U61" s="231">
        <v>0</v>
      </c>
      <c r="V61" s="254">
        <v>21.5</v>
      </c>
      <c r="W61" s="49">
        <f t="shared" si="71"/>
        <v>0.10000000000000142</v>
      </c>
      <c r="X61" s="233">
        <v>78</v>
      </c>
      <c r="Y61" s="11">
        <f t="shared" si="72"/>
        <v>64.8002700056956</v>
      </c>
      <c r="Z61" s="12">
        <f t="shared" si="73"/>
        <v>62.40026000548462</v>
      </c>
      <c r="AA61" s="12">
        <f t="shared" si="74"/>
        <v>2.400010000210976</v>
      </c>
      <c r="AB61" s="15">
        <f t="shared" si="51"/>
        <v>0.03703703703703747</v>
      </c>
      <c r="AC61" s="12">
        <f t="shared" si="75"/>
        <v>101.15</v>
      </c>
      <c r="AD61" s="11">
        <f t="shared" si="76"/>
        <v>71.14999999999999</v>
      </c>
      <c r="AE61" s="251">
        <f t="shared" si="77"/>
        <v>30.000000000000014</v>
      </c>
      <c r="AF61" s="50">
        <v>100</v>
      </c>
      <c r="AG61" s="50">
        <v>600</v>
      </c>
      <c r="AH61" s="234">
        <v>40</v>
      </c>
      <c r="AI61" s="236">
        <v>1.5</v>
      </c>
      <c r="AJ61" s="235">
        <v>1654.9</v>
      </c>
      <c r="AK61" s="44">
        <f t="shared" si="78"/>
        <v>1682.407010147876</v>
      </c>
      <c r="AL61" s="52">
        <f t="shared" si="79"/>
        <v>1654.9</v>
      </c>
      <c r="AM61" s="310">
        <f t="shared" si="52"/>
        <v>25962.96296296299</v>
      </c>
      <c r="AN61" s="250">
        <f t="shared" si="80"/>
        <v>26961.5384615385</v>
      </c>
      <c r="AO61" s="202"/>
      <c r="AQ61" s="205" t="e">
        <f>#REF!-#REF!</f>
        <v>#REF!</v>
      </c>
    </row>
    <row r="62" spans="1:43" ht="26.25" customHeight="1" thickBot="1" thickTop="1">
      <c r="A62" s="8">
        <v>43173.16666383102</v>
      </c>
      <c r="B62" s="10">
        <f t="shared" si="67"/>
        <v>41.48659861110384</v>
      </c>
      <c r="C62" s="252">
        <v>20</v>
      </c>
      <c r="D62" s="256">
        <v>1320</v>
      </c>
      <c r="E62" s="258">
        <v>83</v>
      </c>
      <c r="F62" s="240">
        <v>200</v>
      </c>
      <c r="G62" s="241">
        <v>0</v>
      </c>
      <c r="H62" s="242"/>
      <c r="I62" s="243"/>
      <c r="J62" s="225"/>
      <c r="K62" s="228"/>
      <c r="L62" s="56"/>
      <c r="M62" s="57" t="s">
        <v>176</v>
      </c>
      <c r="N62" s="228">
        <v>85</v>
      </c>
      <c r="O62" s="59">
        <f t="shared" si="68"/>
        <v>3</v>
      </c>
      <c r="P62" s="9" t="s">
        <v>178</v>
      </c>
      <c r="Q62" s="59">
        <v>18</v>
      </c>
      <c r="R62" s="245">
        <f t="shared" si="69"/>
        <v>4</v>
      </c>
      <c r="S62" s="230">
        <v>33.1</v>
      </c>
      <c r="T62" s="59">
        <f t="shared" si="70"/>
        <v>3.1000000000000014</v>
      </c>
      <c r="U62" s="231">
        <v>0</v>
      </c>
      <c r="V62" s="232">
        <v>21.9</v>
      </c>
      <c r="W62" s="49">
        <f t="shared" si="71"/>
        <v>0.3999999999999986</v>
      </c>
      <c r="X62" s="233">
        <v>79</v>
      </c>
      <c r="Y62" s="11">
        <f t="shared" si="72"/>
        <v>84.00034999271463</v>
      </c>
      <c r="Z62" s="12">
        <f t="shared" si="73"/>
        <v>74.40030999354728</v>
      </c>
      <c r="AA62" s="12">
        <f t="shared" si="74"/>
        <v>9.60003999916735</v>
      </c>
      <c r="AB62" s="15">
        <f t="shared" si="51"/>
        <v>0.11428571428571385</v>
      </c>
      <c r="AC62" s="12">
        <f t="shared" si="75"/>
        <v>104.65</v>
      </c>
      <c r="AD62" s="11">
        <f t="shared" si="76"/>
        <v>71.54999999999998</v>
      </c>
      <c r="AE62" s="251">
        <f t="shared" si="77"/>
        <v>33.10000000000002</v>
      </c>
      <c r="AF62" s="50">
        <v>100</v>
      </c>
      <c r="AG62" s="50">
        <v>600</v>
      </c>
      <c r="AH62" s="234">
        <v>38</v>
      </c>
      <c r="AI62" s="236">
        <v>1.5</v>
      </c>
      <c r="AJ62" s="235">
        <v>1726.2</v>
      </c>
      <c r="AK62" s="44">
        <f t="shared" si="78"/>
        <v>1711.2071298515857</v>
      </c>
      <c r="AL62" s="52">
        <f t="shared" si="79"/>
        <v>1726.2</v>
      </c>
      <c r="AM62" s="310">
        <f>IF(Y62="","",AK62*1000/Y62)</f>
        <v>20371.42857142856</v>
      </c>
      <c r="AN62" s="250">
        <f>IF(T62=0,"",AK62*1000/Z62)</f>
        <v>22999.999999999975</v>
      </c>
      <c r="AO62" s="259" t="s">
        <v>179</v>
      </c>
      <c r="AQ62" s="205">
        <f>Y63-Z63</f>
        <v>4.800020000421966</v>
      </c>
    </row>
    <row r="63" spans="1:43" ht="26.25" customHeight="1" thickBot="1" thickTop="1">
      <c r="A63" s="8">
        <v>43173.20833032407</v>
      </c>
      <c r="B63" s="10">
        <f t="shared" si="67"/>
        <v>42.48659444436664</v>
      </c>
      <c r="C63" s="252">
        <v>20</v>
      </c>
      <c r="D63" s="256">
        <v>1320</v>
      </c>
      <c r="E63" s="258">
        <v>87</v>
      </c>
      <c r="F63" s="240">
        <v>300</v>
      </c>
      <c r="G63" s="241">
        <v>0</v>
      </c>
      <c r="H63" s="242"/>
      <c r="I63" s="243"/>
      <c r="J63" s="225"/>
      <c r="K63" s="228"/>
      <c r="L63" s="56"/>
      <c r="M63" s="57" t="s">
        <v>176</v>
      </c>
      <c r="N63" s="228">
        <v>85</v>
      </c>
      <c r="O63" s="59">
        <f t="shared" si="68"/>
        <v>0</v>
      </c>
      <c r="P63" s="9" t="s">
        <v>177</v>
      </c>
      <c r="Q63" s="59">
        <v>18</v>
      </c>
      <c r="R63" s="245">
        <f t="shared" si="69"/>
        <v>0</v>
      </c>
      <c r="S63" s="230">
        <v>36.1</v>
      </c>
      <c r="T63" s="59">
        <f t="shared" si="70"/>
        <v>3</v>
      </c>
      <c r="U63" s="231">
        <v>0</v>
      </c>
      <c r="V63" s="254">
        <v>22.1</v>
      </c>
      <c r="W63" s="49">
        <f t="shared" si="71"/>
        <v>0.20000000000000284</v>
      </c>
      <c r="X63" s="233">
        <v>80</v>
      </c>
      <c r="Y63" s="11">
        <f t="shared" si="72"/>
        <v>76.80032000675033</v>
      </c>
      <c r="Z63" s="12">
        <f t="shared" si="73"/>
        <v>72.00030000632836</v>
      </c>
      <c r="AA63" s="12">
        <f t="shared" si="74"/>
        <v>4.800020000421966</v>
      </c>
      <c r="AB63" s="15">
        <f t="shared" si="51"/>
        <v>0.06250000000000093</v>
      </c>
      <c r="AC63" s="12">
        <f t="shared" si="75"/>
        <v>107.85000000000001</v>
      </c>
      <c r="AD63" s="11">
        <f t="shared" si="76"/>
        <v>71.74999999999999</v>
      </c>
      <c r="AE63" s="251">
        <f t="shared" si="77"/>
        <v>36.10000000000002</v>
      </c>
      <c r="AF63" s="50">
        <v>100</v>
      </c>
      <c r="AG63" s="50">
        <v>600</v>
      </c>
      <c r="AH63" s="234">
        <v>38</v>
      </c>
      <c r="AI63" s="236">
        <v>1.5</v>
      </c>
      <c r="AJ63" s="235">
        <v>1805.12</v>
      </c>
      <c r="AK63" s="44">
        <f t="shared" si="78"/>
        <v>1894.0878921664746</v>
      </c>
      <c r="AL63" s="52">
        <f t="shared" si="79"/>
        <v>1805.12</v>
      </c>
      <c r="AM63" s="310">
        <f t="shared" si="52"/>
        <v>24662.49999999993</v>
      </c>
      <c r="AN63" s="250">
        <f t="shared" si="80"/>
        <v>26306.66666666662</v>
      </c>
      <c r="AO63" s="202"/>
      <c r="AQ63" s="205" t="e">
        <f>#REF!-#REF!</f>
        <v>#REF!</v>
      </c>
    </row>
    <row r="64" spans="1:43" ht="26.25" customHeight="1" thickBot="1" thickTop="1">
      <c r="A64" s="8">
        <v>43173.24999681713</v>
      </c>
      <c r="B64" s="10">
        <f t="shared" si="67"/>
        <v>43.48659027780406</v>
      </c>
      <c r="C64" s="252">
        <v>20</v>
      </c>
      <c r="D64" s="256">
        <v>1320</v>
      </c>
      <c r="E64" s="258">
        <v>89</v>
      </c>
      <c r="F64" s="240">
        <v>300</v>
      </c>
      <c r="G64" s="241">
        <v>0</v>
      </c>
      <c r="H64" s="242"/>
      <c r="I64" s="243"/>
      <c r="J64" s="225"/>
      <c r="K64" s="228"/>
      <c r="L64" s="56"/>
      <c r="M64" s="57" t="s">
        <v>180</v>
      </c>
      <c r="N64" s="228">
        <v>85</v>
      </c>
      <c r="O64" s="59">
        <f t="shared" si="68"/>
        <v>0</v>
      </c>
      <c r="P64" s="9" t="s">
        <v>182</v>
      </c>
      <c r="Q64" s="59">
        <v>27</v>
      </c>
      <c r="R64" s="245">
        <f t="shared" si="69"/>
        <v>9</v>
      </c>
      <c r="S64" s="230">
        <v>38.8</v>
      </c>
      <c r="T64" s="59">
        <f t="shared" si="70"/>
        <v>2.6999999999999957</v>
      </c>
      <c r="U64" s="231">
        <v>0</v>
      </c>
      <c r="V64" s="254">
        <v>22.2</v>
      </c>
      <c r="W64" s="49">
        <f t="shared" si="71"/>
        <v>0.09999999999999787</v>
      </c>
      <c r="X64" s="233">
        <v>80</v>
      </c>
      <c r="Y64" s="11">
        <f t="shared" si="72"/>
        <v>67.20027999417155</v>
      </c>
      <c r="Z64" s="12">
        <f t="shared" si="73"/>
        <v>64.80026999437976</v>
      </c>
      <c r="AA64" s="12">
        <f t="shared" si="74"/>
        <v>2.4000099997917914</v>
      </c>
      <c r="AB64" s="15">
        <f t="shared" si="51"/>
        <v>0.03571428571428498</v>
      </c>
      <c r="AC64" s="12">
        <f t="shared" si="75"/>
        <v>110.65</v>
      </c>
      <c r="AD64" s="11">
        <f t="shared" si="76"/>
        <v>71.84999999999998</v>
      </c>
      <c r="AE64" s="251">
        <f t="shared" si="77"/>
        <v>38.800000000000026</v>
      </c>
      <c r="AF64" s="50">
        <v>100</v>
      </c>
      <c r="AG64" s="50">
        <v>600</v>
      </c>
      <c r="AH64" s="234">
        <v>38</v>
      </c>
      <c r="AI64" s="236">
        <v>1.5</v>
      </c>
      <c r="AJ64" s="235">
        <v>1879.22</v>
      </c>
      <c r="AK64" s="44">
        <f t="shared" si="78"/>
        <v>1778.4074098457618</v>
      </c>
      <c r="AL64" s="52">
        <f t="shared" si="79"/>
        <v>1879.22</v>
      </c>
      <c r="AM64" s="310">
        <f t="shared" si="52"/>
        <v>26464.285714285827</v>
      </c>
      <c r="AN64" s="250">
        <f t="shared" si="80"/>
        <v>27444.444444444536</v>
      </c>
      <c r="AO64" s="202" t="s">
        <v>196</v>
      </c>
      <c r="AQ64" s="205" t="e">
        <f>#REF!-#REF!</f>
        <v>#REF!</v>
      </c>
    </row>
    <row r="65" spans="1:43" ht="26.25" customHeight="1" thickBot="1" thickTop="1">
      <c r="A65" s="8">
        <v>43173.291663310185</v>
      </c>
      <c r="B65" s="10">
        <f t="shared" si="67"/>
        <v>44.48658611106686</v>
      </c>
      <c r="C65" s="252">
        <v>24</v>
      </c>
      <c r="D65" s="256">
        <v>1345</v>
      </c>
      <c r="E65" s="258">
        <v>89</v>
      </c>
      <c r="F65" s="240">
        <v>400</v>
      </c>
      <c r="G65" s="241">
        <v>0</v>
      </c>
      <c r="H65" s="242"/>
      <c r="I65" s="243"/>
      <c r="J65" s="225"/>
      <c r="K65" s="228"/>
      <c r="L65" s="56"/>
      <c r="M65" s="57" t="s">
        <v>180</v>
      </c>
      <c r="N65" s="228">
        <v>85</v>
      </c>
      <c r="O65" s="59">
        <f t="shared" si="68"/>
        <v>0</v>
      </c>
      <c r="P65" s="9" t="s">
        <v>181</v>
      </c>
      <c r="Q65" s="59">
        <v>31.5</v>
      </c>
      <c r="R65" s="245">
        <f t="shared" si="69"/>
        <v>4.5</v>
      </c>
      <c r="S65" s="230">
        <v>42.5</v>
      </c>
      <c r="T65" s="59">
        <f t="shared" si="70"/>
        <v>3.700000000000003</v>
      </c>
      <c r="U65" s="231">
        <v>0</v>
      </c>
      <c r="V65" s="232">
        <v>22.8</v>
      </c>
      <c r="W65" s="49">
        <f t="shared" si="71"/>
        <v>0.6000000000000014</v>
      </c>
      <c r="X65" s="233">
        <v>77</v>
      </c>
      <c r="Y65" s="11">
        <f t="shared" si="72"/>
        <v>103.20043000907076</v>
      </c>
      <c r="Z65" s="12">
        <f t="shared" si="73"/>
        <v>88.80037000780506</v>
      </c>
      <c r="AA65" s="12">
        <f t="shared" si="74"/>
        <v>14.4000600012657</v>
      </c>
      <c r="AB65" s="15">
        <f t="shared" si="51"/>
        <v>0.13953488372093037</v>
      </c>
      <c r="AC65" s="12">
        <f t="shared" si="75"/>
        <v>114.95000000000002</v>
      </c>
      <c r="AD65" s="11">
        <f t="shared" si="76"/>
        <v>72.44999999999999</v>
      </c>
      <c r="AE65" s="251">
        <f t="shared" si="77"/>
        <v>42.50000000000003</v>
      </c>
      <c r="AF65" s="50">
        <v>100</v>
      </c>
      <c r="AG65" s="50">
        <v>620</v>
      </c>
      <c r="AH65" s="234">
        <v>39</v>
      </c>
      <c r="AI65" s="236">
        <v>1.5</v>
      </c>
      <c r="AJ65" s="235">
        <v>1965.53</v>
      </c>
      <c r="AK65" s="44">
        <f t="shared" si="78"/>
        <v>2071.4486311820656</v>
      </c>
      <c r="AL65" s="52">
        <f t="shared" si="79"/>
        <v>1965.53</v>
      </c>
      <c r="AM65" s="310">
        <f t="shared" si="52"/>
        <v>20072.09302325578</v>
      </c>
      <c r="AN65" s="250">
        <f t="shared" si="80"/>
        <v>23327.027027026994</v>
      </c>
      <c r="AO65" s="53"/>
      <c r="AQ65" s="205">
        <f>Y66-Z66</f>
        <v>4.800020000421881</v>
      </c>
    </row>
    <row r="66" spans="1:43" ht="26.25" customHeight="1" thickBot="1" thickTop="1">
      <c r="A66" s="8">
        <v>43173.33332980324</v>
      </c>
      <c r="B66" s="10">
        <f t="shared" si="67"/>
        <v>45.486581944329664</v>
      </c>
      <c r="C66" s="252">
        <v>24</v>
      </c>
      <c r="D66" s="256">
        <v>1355</v>
      </c>
      <c r="E66" s="258">
        <v>89</v>
      </c>
      <c r="F66" s="240">
        <v>450</v>
      </c>
      <c r="G66" s="241">
        <v>0</v>
      </c>
      <c r="H66" s="242"/>
      <c r="I66" s="243"/>
      <c r="J66" s="225"/>
      <c r="K66" s="228"/>
      <c r="L66" s="56"/>
      <c r="M66" s="57" t="s">
        <v>180</v>
      </c>
      <c r="N66" s="228">
        <v>85</v>
      </c>
      <c r="O66" s="59">
        <f t="shared" si="68"/>
        <v>0</v>
      </c>
      <c r="P66" s="9" t="s">
        <v>185</v>
      </c>
      <c r="Q66" s="59">
        <v>40.5</v>
      </c>
      <c r="R66" s="245">
        <f t="shared" si="69"/>
        <v>9</v>
      </c>
      <c r="S66" s="230">
        <v>45.7</v>
      </c>
      <c r="T66" s="59">
        <f t="shared" si="70"/>
        <v>3.200000000000003</v>
      </c>
      <c r="U66" s="231">
        <v>0</v>
      </c>
      <c r="V66" s="254">
        <v>23</v>
      </c>
      <c r="W66" s="49">
        <f t="shared" si="71"/>
        <v>0.1999999999999993</v>
      </c>
      <c r="X66" s="233">
        <v>77</v>
      </c>
      <c r="Y66" s="11">
        <f t="shared" si="72"/>
        <v>81.6003400071722</v>
      </c>
      <c r="Z66" s="12">
        <f t="shared" si="73"/>
        <v>76.80032000675033</v>
      </c>
      <c r="AA66" s="12">
        <f t="shared" si="74"/>
        <v>4.800020000421881</v>
      </c>
      <c r="AB66" s="15">
        <f t="shared" si="51"/>
        <v>0.05882352941176454</v>
      </c>
      <c r="AC66" s="12">
        <f t="shared" si="75"/>
        <v>118.35000000000002</v>
      </c>
      <c r="AD66" s="11">
        <f t="shared" si="76"/>
        <v>72.64999999999999</v>
      </c>
      <c r="AE66" s="251">
        <f t="shared" si="77"/>
        <v>45.70000000000003</v>
      </c>
      <c r="AF66" s="50">
        <v>100</v>
      </c>
      <c r="AG66" s="50">
        <v>620</v>
      </c>
      <c r="AH66" s="234">
        <v>39</v>
      </c>
      <c r="AI66" s="236">
        <v>1.5</v>
      </c>
      <c r="AJ66" s="235">
        <v>2051.43</v>
      </c>
      <c r="AK66" s="44">
        <f t="shared" si="78"/>
        <v>2061.608590181199</v>
      </c>
      <c r="AL66" s="52">
        <f t="shared" si="79"/>
        <v>2051.43</v>
      </c>
      <c r="AM66" s="310">
        <f t="shared" si="52"/>
        <v>25264.705882352882</v>
      </c>
      <c r="AN66" s="250">
        <f t="shared" si="80"/>
        <v>26843.749999999935</v>
      </c>
      <c r="AO66" s="259" t="s">
        <v>186</v>
      </c>
      <c r="AQ66" s="205" t="e">
        <f>#REF!-#REF!</f>
        <v>#REF!</v>
      </c>
    </row>
    <row r="67" spans="1:43" ht="26.25" customHeight="1" thickBot="1" thickTop="1">
      <c r="A67" s="8">
        <v>43173.3749962963</v>
      </c>
      <c r="B67" s="10">
        <f t="shared" si="67"/>
        <v>46.48657777776709</v>
      </c>
      <c r="C67" s="252">
        <v>24</v>
      </c>
      <c r="D67" s="256">
        <v>1360</v>
      </c>
      <c r="E67" s="258">
        <v>100</v>
      </c>
      <c r="F67" s="240">
        <v>100</v>
      </c>
      <c r="G67" s="241">
        <v>0</v>
      </c>
      <c r="H67" s="242">
        <v>65.6</v>
      </c>
      <c r="I67" s="243"/>
      <c r="J67" s="225"/>
      <c r="K67" s="228"/>
      <c r="L67" s="56"/>
      <c r="M67" s="57" t="s">
        <v>180</v>
      </c>
      <c r="N67" s="228">
        <v>85</v>
      </c>
      <c r="O67" s="59">
        <f t="shared" si="68"/>
        <v>0</v>
      </c>
      <c r="P67" s="9" t="s">
        <v>185</v>
      </c>
      <c r="Q67" s="59">
        <v>40.5</v>
      </c>
      <c r="R67" s="245">
        <f t="shared" si="69"/>
        <v>0</v>
      </c>
      <c r="S67" s="230">
        <v>49.1</v>
      </c>
      <c r="T67" s="59">
        <f t="shared" si="70"/>
        <v>3.3999999999999986</v>
      </c>
      <c r="U67" s="231">
        <v>0</v>
      </c>
      <c r="V67" s="254">
        <v>23.1</v>
      </c>
      <c r="W67" s="49">
        <f t="shared" si="71"/>
        <v>0.10000000000000142</v>
      </c>
      <c r="X67" s="233">
        <v>76</v>
      </c>
      <c r="Y67" s="11">
        <f t="shared" si="72"/>
        <v>84.00034999271463</v>
      </c>
      <c r="Z67" s="12">
        <f t="shared" si="73"/>
        <v>81.60033999292276</v>
      </c>
      <c r="AA67" s="12">
        <f t="shared" si="74"/>
        <v>2.4000099997918767</v>
      </c>
      <c r="AB67" s="15">
        <f t="shared" si="51"/>
        <v>0.028571428571428928</v>
      </c>
      <c r="AC67" s="12">
        <f t="shared" si="75"/>
        <v>121.85000000000002</v>
      </c>
      <c r="AD67" s="11">
        <f t="shared" si="76"/>
        <v>72.74999999999999</v>
      </c>
      <c r="AE67" s="251">
        <f t="shared" si="77"/>
        <v>49.10000000000004</v>
      </c>
      <c r="AF67" s="50">
        <v>100</v>
      </c>
      <c r="AG67" s="50">
        <v>620</v>
      </c>
      <c r="AH67" s="234">
        <v>38</v>
      </c>
      <c r="AI67" s="236">
        <v>1.5</v>
      </c>
      <c r="AJ67" s="235">
        <v>2137.62</v>
      </c>
      <c r="AK67" s="44">
        <f t="shared" si="78"/>
        <v>2068.568618820594</v>
      </c>
      <c r="AL67" s="52">
        <f t="shared" si="79"/>
        <v>2137.62</v>
      </c>
      <c r="AM67" s="310">
        <f t="shared" si="52"/>
        <v>24625.714285714304</v>
      </c>
      <c r="AN67" s="250">
        <f t="shared" si="80"/>
        <v>25350.00000000003</v>
      </c>
      <c r="AO67" s="202"/>
      <c r="AQ67" s="205" t="e">
        <f>#REF!-#REF!</f>
        <v>#REF!</v>
      </c>
    </row>
    <row r="68" spans="1:43" ht="26.25" customHeight="1" thickBot="1" thickTop="1">
      <c r="A68" s="8">
        <v>43173.41666278935</v>
      </c>
      <c r="B68" s="10">
        <f t="shared" si="67"/>
        <v>47.48657361102989</v>
      </c>
      <c r="C68" s="252">
        <v>24</v>
      </c>
      <c r="D68" s="256">
        <v>1360</v>
      </c>
      <c r="E68" s="258">
        <v>98</v>
      </c>
      <c r="F68" s="240">
        <v>130</v>
      </c>
      <c r="G68" s="241">
        <v>20</v>
      </c>
      <c r="H68" s="242"/>
      <c r="I68" s="243"/>
      <c r="J68" s="225"/>
      <c r="K68" s="228"/>
      <c r="L68" s="56"/>
      <c r="M68" s="57" t="s">
        <v>180</v>
      </c>
      <c r="N68" s="228">
        <v>85</v>
      </c>
      <c r="O68" s="59">
        <f t="shared" si="68"/>
        <v>0</v>
      </c>
      <c r="P68" s="9" t="s">
        <v>185</v>
      </c>
      <c r="Q68" s="59">
        <v>40.5</v>
      </c>
      <c r="R68" s="245">
        <f t="shared" si="69"/>
        <v>0</v>
      </c>
      <c r="S68" s="230">
        <v>52.4</v>
      </c>
      <c r="T68" s="59">
        <f t="shared" si="70"/>
        <v>3.299999999999997</v>
      </c>
      <c r="U68" s="231">
        <v>0</v>
      </c>
      <c r="V68" s="232">
        <v>23.3</v>
      </c>
      <c r="W68" s="49">
        <f t="shared" si="71"/>
        <v>0.1999999999999993</v>
      </c>
      <c r="X68" s="233">
        <v>75</v>
      </c>
      <c r="Y68" s="11">
        <f t="shared" si="72"/>
        <v>84.000350007383</v>
      </c>
      <c r="Z68" s="12">
        <f t="shared" si="73"/>
        <v>79.20033000696114</v>
      </c>
      <c r="AA68" s="12">
        <f t="shared" si="74"/>
        <v>4.800020000421867</v>
      </c>
      <c r="AB68" s="15">
        <f t="shared" si="51"/>
        <v>0.05714285714285692</v>
      </c>
      <c r="AC68" s="12">
        <f t="shared" si="75"/>
        <v>125.35000000000002</v>
      </c>
      <c r="AD68" s="11">
        <f t="shared" si="76"/>
        <v>72.94999999999999</v>
      </c>
      <c r="AE68" s="251">
        <f t="shared" si="77"/>
        <v>52.400000000000034</v>
      </c>
      <c r="AF68" s="50">
        <v>100</v>
      </c>
      <c r="AG68" s="50">
        <v>620</v>
      </c>
      <c r="AH68" s="234">
        <v>38</v>
      </c>
      <c r="AI68" s="236">
        <v>1.5</v>
      </c>
      <c r="AJ68" s="235">
        <v>2224.22</v>
      </c>
      <c r="AK68" s="44">
        <f t="shared" si="78"/>
        <v>2078.4086601826766</v>
      </c>
      <c r="AL68" s="52">
        <f t="shared" si="79"/>
        <v>2224.22</v>
      </c>
      <c r="AM68" s="310">
        <f t="shared" si="52"/>
        <v>24742.85714285714</v>
      </c>
      <c r="AN68" s="250">
        <f t="shared" si="80"/>
        <v>26242.424242424233</v>
      </c>
      <c r="AO68" s="259" t="s">
        <v>189</v>
      </c>
      <c r="AQ68" s="205">
        <f>Y69-Z69</f>
        <v>4.800019999583668</v>
      </c>
    </row>
    <row r="69" spans="1:43" ht="26.25" customHeight="1" thickBot="1" thickTop="1">
      <c r="A69" s="8">
        <v>43173.45832928241</v>
      </c>
      <c r="B69" s="10">
        <f t="shared" si="67"/>
        <v>48.486569444467314</v>
      </c>
      <c r="C69" s="252">
        <v>24</v>
      </c>
      <c r="D69" s="256">
        <v>1355</v>
      </c>
      <c r="E69" s="258">
        <v>99</v>
      </c>
      <c r="F69" s="240">
        <v>155</v>
      </c>
      <c r="G69" s="241">
        <v>40</v>
      </c>
      <c r="H69" s="242"/>
      <c r="I69" s="243"/>
      <c r="J69" s="225">
        <v>60201</v>
      </c>
      <c r="K69" s="228">
        <v>7</v>
      </c>
      <c r="L69" s="56" t="s">
        <v>198</v>
      </c>
      <c r="M69" s="57" t="s">
        <v>180</v>
      </c>
      <c r="N69" s="228">
        <v>85</v>
      </c>
      <c r="O69" s="59">
        <f t="shared" si="68"/>
        <v>0</v>
      </c>
      <c r="P69" s="9" t="s">
        <v>185</v>
      </c>
      <c r="Q69" s="59">
        <v>40.5</v>
      </c>
      <c r="R69" s="245">
        <f t="shared" si="69"/>
        <v>0</v>
      </c>
      <c r="S69" s="230">
        <v>55.6</v>
      </c>
      <c r="T69" s="59">
        <f t="shared" si="70"/>
        <v>3.200000000000003</v>
      </c>
      <c r="U69" s="231">
        <v>0</v>
      </c>
      <c r="V69" s="254">
        <v>23.5</v>
      </c>
      <c r="W69" s="49">
        <f t="shared" si="71"/>
        <v>0.1999999999999993</v>
      </c>
      <c r="X69" s="233">
        <v>75</v>
      </c>
      <c r="Y69" s="11">
        <f t="shared" si="72"/>
        <v>81.60033999292284</v>
      </c>
      <c r="Z69" s="12">
        <f t="shared" si="73"/>
        <v>76.80031999333917</v>
      </c>
      <c r="AA69" s="12">
        <f t="shared" si="74"/>
        <v>4.800019999583668</v>
      </c>
      <c r="AB69" s="15">
        <f t="shared" si="51"/>
        <v>0.05882352941176436</v>
      </c>
      <c r="AC69" s="12">
        <f t="shared" si="75"/>
        <v>128.75000000000003</v>
      </c>
      <c r="AD69" s="11">
        <f t="shared" si="76"/>
        <v>73.14999999999999</v>
      </c>
      <c r="AE69" s="251">
        <f t="shared" si="77"/>
        <v>55.60000000000004</v>
      </c>
      <c r="AF69" s="50">
        <v>100</v>
      </c>
      <c r="AG69" s="50">
        <v>620</v>
      </c>
      <c r="AH69" s="234">
        <v>39</v>
      </c>
      <c r="AI69" s="236">
        <v>1.5</v>
      </c>
      <c r="AJ69" s="235">
        <v>2310.1</v>
      </c>
      <c r="AK69" s="44">
        <f t="shared" si="78"/>
        <v>2061.1285878212407</v>
      </c>
      <c r="AL69" s="52">
        <f t="shared" si="79"/>
        <v>2310.1</v>
      </c>
      <c r="AM69" s="310">
        <f t="shared" si="52"/>
        <v>25258.823529411784</v>
      </c>
      <c r="AN69" s="250">
        <f t="shared" si="80"/>
        <v>26837.50000000001</v>
      </c>
      <c r="AO69" s="202" t="s">
        <v>190</v>
      </c>
      <c r="AQ69" s="205" t="e">
        <f>#REF!-#REF!</f>
        <v>#REF!</v>
      </c>
    </row>
    <row r="70" spans="1:43" ht="26.25" customHeight="1" thickBot="1" thickTop="1">
      <c r="A70" s="8">
        <v>43173.49999577546</v>
      </c>
      <c r="B70" s="10">
        <f t="shared" si="67"/>
        <v>49.486565277730115</v>
      </c>
      <c r="C70" s="252">
        <v>24</v>
      </c>
      <c r="D70" s="256">
        <v>1290</v>
      </c>
      <c r="E70" s="258">
        <v>105</v>
      </c>
      <c r="F70" s="240">
        <v>300</v>
      </c>
      <c r="G70" s="241">
        <v>50</v>
      </c>
      <c r="H70" s="242"/>
      <c r="I70" s="243"/>
      <c r="J70" s="225"/>
      <c r="K70" s="228"/>
      <c r="L70" s="56"/>
      <c r="M70" s="57" t="s">
        <v>180</v>
      </c>
      <c r="N70" s="228">
        <v>85</v>
      </c>
      <c r="O70" s="59">
        <f t="shared" si="68"/>
        <v>0</v>
      </c>
      <c r="P70" s="9" t="s">
        <v>185</v>
      </c>
      <c r="Q70" s="59">
        <v>40.5</v>
      </c>
      <c r="R70" s="245">
        <f t="shared" si="69"/>
        <v>0</v>
      </c>
      <c r="S70" s="230">
        <v>60</v>
      </c>
      <c r="T70" s="59">
        <f t="shared" si="70"/>
        <v>4.399999999999999</v>
      </c>
      <c r="U70" s="231">
        <v>0</v>
      </c>
      <c r="V70" s="254">
        <v>24.1</v>
      </c>
      <c r="W70" s="49">
        <f t="shared" si="71"/>
        <v>0.6000000000000014</v>
      </c>
      <c r="X70" s="233">
        <v>80</v>
      </c>
      <c r="Y70" s="11">
        <f t="shared" si="72"/>
        <v>120.00050001054728</v>
      </c>
      <c r="Z70" s="12">
        <f t="shared" si="73"/>
        <v>105.60044000928157</v>
      </c>
      <c r="AA70" s="12">
        <f t="shared" si="74"/>
        <v>14.400060001265715</v>
      </c>
      <c r="AB70" s="15">
        <f t="shared" si="51"/>
        <v>0.12000000000000034</v>
      </c>
      <c r="AC70" s="12">
        <f t="shared" si="75"/>
        <v>133.75000000000003</v>
      </c>
      <c r="AD70" s="11">
        <f t="shared" si="76"/>
        <v>73.75</v>
      </c>
      <c r="AE70" s="251">
        <f t="shared" si="77"/>
        <v>60.00000000000003</v>
      </c>
      <c r="AF70" s="50">
        <v>145</v>
      </c>
      <c r="AG70" s="50">
        <v>650</v>
      </c>
      <c r="AH70" s="234">
        <v>43</v>
      </c>
      <c r="AI70" s="236">
        <v>1.5</v>
      </c>
      <c r="AJ70" s="235">
        <v>2412.24</v>
      </c>
      <c r="AK70" s="44">
        <f t="shared" si="78"/>
        <v>2451.3702142154566</v>
      </c>
      <c r="AL70" s="52">
        <f t="shared" si="79"/>
        <v>2412.24</v>
      </c>
      <c r="AM70" s="310">
        <f t="shared" si="52"/>
        <v>20427.99999999997</v>
      </c>
      <c r="AN70" s="250">
        <f t="shared" si="80"/>
        <v>23213.63636363634</v>
      </c>
      <c r="AO70" s="202" t="s">
        <v>194</v>
      </c>
      <c r="AQ70" s="205" t="e">
        <f>#REF!-#REF!</f>
        <v>#REF!</v>
      </c>
    </row>
    <row r="71" spans="1:43" ht="26.25" customHeight="1" thickBot="1" thickTop="1">
      <c r="A71" s="8">
        <v>43173.541662268515</v>
      </c>
      <c r="B71" s="10">
        <f t="shared" si="67"/>
        <v>50.486561110992916</v>
      </c>
      <c r="C71" s="252">
        <v>28</v>
      </c>
      <c r="D71" s="256">
        <v>1280</v>
      </c>
      <c r="E71" s="258">
        <v>112</v>
      </c>
      <c r="F71" s="240">
        <v>535</v>
      </c>
      <c r="G71" s="241">
        <v>100</v>
      </c>
      <c r="H71" s="242"/>
      <c r="I71" s="243"/>
      <c r="J71" s="225"/>
      <c r="K71" s="228"/>
      <c r="L71" s="56"/>
      <c r="M71" s="57" t="s">
        <v>197</v>
      </c>
      <c r="N71" s="228">
        <v>85</v>
      </c>
      <c r="O71" s="59">
        <f t="shared" si="68"/>
        <v>0</v>
      </c>
      <c r="P71" s="9" t="s">
        <v>185</v>
      </c>
      <c r="Q71" s="59">
        <v>40.5</v>
      </c>
      <c r="R71" s="245">
        <f t="shared" si="69"/>
        <v>0</v>
      </c>
      <c r="S71" s="230">
        <v>66.2</v>
      </c>
      <c r="T71" s="59">
        <f t="shared" si="70"/>
        <v>6.200000000000003</v>
      </c>
      <c r="U71" s="231">
        <v>0</v>
      </c>
      <c r="V71" s="232">
        <v>24.8</v>
      </c>
      <c r="W71" s="49">
        <f t="shared" si="71"/>
        <v>0.6999999999999993</v>
      </c>
      <c r="X71" s="233">
        <v>80</v>
      </c>
      <c r="Y71" s="11">
        <f t="shared" si="72"/>
        <v>165.60069001455528</v>
      </c>
      <c r="Z71" s="12">
        <f t="shared" si="73"/>
        <v>148.80062001307869</v>
      </c>
      <c r="AA71" s="12">
        <f t="shared" si="74"/>
        <v>16.8000700014766</v>
      </c>
      <c r="AB71" s="15">
        <f t="shared" si="51"/>
        <v>0.1014492753623187</v>
      </c>
      <c r="AC71" s="12">
        <f t="shared" si="75"/>
        <v>140.65000000000003</v>
      </c>
      <c r="AD71" s="11">
        <f t="shared" si="76"/>
        <v>74.45</v>
      </c>
      <c r="AE71" s="251">
        <f t="shared" si="77"/>
        <v>66.20000000000003</v>
      </c>
      <c r="AF71" s="50">
        <v>145</v>
      </c>
      <c r="AG71" s="50">
        <v>670</v>
      </c>
      <c r="AH71" s="234">
        <v>48</v>
      </c>
      <c r="AI71" s="236">
        <v>1.5</v>
      </c>
      <c r="AJ71" s="235">
        <v>2577.41</v>
      </c>
      <c r="AK71" s="44">
        <f t="shared" si="78"/>
        <v>3964.0965173484205</v>
      </c>
      <c r="AL71" s="52">
        <f t="shared" si="79"/>
        <v>2577.41</v>
      </c>
      <c r="AM71" s="310">
        <f t="shared" si="52"/>
        <v>23937.68115942029</v>
      </c>
      <c r="AN71" s="250">
        <f t="shared" si="80"/>
        <v>26640.32258064516</v>
      </c>
      <c r="AO71" s="53"/>
      <c r="AQ71" s="205">
        <f>Y72-Z72</f>
        <v>7.200029999375573</v>
      </c>
    </row>
    <row r="72" spans="1:43" ht="26.25" customHeight="1" thickBot="1" thickTop="1">
      <c r="A72" s="8">
        <v>43173.583328761575</v>
      </c>
      <c r="B72" s="10">
        <f t="shared" si="67"/>
        <v>51.48655694443034</v>
      </c>
      <c r="C72" s="252">
        <v>28</v>
      </c>
      <c r="D72" s="256">
        <v>1280</v>
      </c>
      <c r="E72" s="258">
        <v>114</v>
      </c>
      <c r="F72" s="240">
        <v>200</v>
      </c>
      <c r="G72" s="241">
        <v>130</v>
      </c>
      <c r="H72" s="242"/>
      <c r="I72" s="243"/>
      <c r="J72" s="225"/>
      <c r="K72" s="228"/>
      <c r="L72" s="56"/>
      <c r="M72" s="57" t="s">
        <v>197</v>
      </c>
      <c r="N72" s="228">
        <v>85</v>
      </c>
      <c r="O72" s="59">
        <f t="shared" si="68"/>
        <v>0</v>
      </c>
      <c r="P72" s="9" t="s">
        <v>185</v>
      </c>
      <c r="Q72" s="59">
        <v>40.5</v>
      </c>
      <c r="R72" s="245">
        <f t="shared" si="69"/>
        <v>0</v>
      </c>
      <c r="S72" s="230">
        <v>71.7</v>
      </c>
      <c r="T72" s="59">
        <f t="shared" si="70"/>
        <v>5.5</v>
      </c>
      <c r="U72" s="231">
        <v>0</v>
      </c>
      <c r="V72" s="254">
        <v>25.1</v>
      </c>
      <c r="W72" s="49">
        <f t="shared" si="71"/>
        <v>0.3000000000000007</v>
      </c>
      <c r="X72" s="233">
        <v>85</v>
      </c>
      <c r="Y72" s="11">
        <f t="shared" si="72"/>
        <v>139.20057998792714</v>
      </c>
      <c r="Z72" s="12">
        <f t="shared" si="73"/>
        <v>132.00054998855157</v>
      </c>
      <c r="AA72" s="12">
        <f t="shared" si="74"/>
        <v>7.200029999375573</v>
      </c>
      <c r="AB72" s="15">
        <f t="shared" si="51"/>
        <v>0.05172413793103471</v>
      </c>
      <c r="AC72" s="12">
        <f t="shared" si="75"/>
        <v>146.45000000000005</v>
      </c>
      <c r="AD72" s="11">
        <f t="shared" si="76"/>
        <v>74.75</v>
      </c>
      <c r="AE72" s="251">
        <f t="shared" si="77"/>
        <v>71.70000000000005</v>
      </c>
      <c r="AF72" s="50">
        <v>145</v>
      </c>
      <c r="AG72" s="50">
        <v>670</v>
      </c>
      <c r="AH72" s="234">
        <v>52</v>
      </c>
      <c r="AI72" s="236">
        <v>1.5</v>
      </c>
      <c r="AJ72" s="235">
        <v>2734</v>
      </c>
      <c r="AK72" s="44">
        <f t="shared" si="78"/>
        <v>3758.1756586740566</v>
      </c>
      <c r="AL72" s="52">
        <f t="shared" si="79"/>
        <v>2734</v>
      </c>
      <c r="AM72" s="310">
        <f t="shared" si="52"/>
        <v>26998.275862068986</v>
      </c>
      <c r="AN72" s="250">
        <f t="shared" si="80"/>
        <v>28470.90909090912</v>
      </c>
      <c r="AO72" s="202"/>
      <c r="AQ72" s="205" t="e">
        <f>#REF!-#REF!</f>
        <v>#REF!</v>
      </c>
    </row>
    <row r="73" spans="1:43" ht="26.25" customHeight="1" thickBot="1" thickTop="1">
      <c r="A73" s="8">
        <v>43173.6249953125</v>
      </c>
      <c r="B73" s="10">
        <f>IF(A73="","",((A73-A72)*24)+B72)</f>
        <v>52.486554166644346</v>
      </c>
      <c r="C73" s="252">
        <v>28</v>
      </c>
      <c r="D73" s="256">
        <v>1285</v>
      </c>
      <c r="E73" s="258">
        <v>112</v>
      </c>
      <c r="F73" s="240">
        <v>230</v>
      </c>
      <c r="G73" s="241">
        <v>150</v>
      </c>
      <c r="H73" s="242"/>
      <c r="I73" s="243"/>
      <c r="J73" s="225"/>
      <c r="K73" s="228"/>
      <c r="L73" s="56"/>
      <c r="M73" s="57" t="s">
        <v>199</v>
      </c>
      <c r="N73" s="228">
        <v>85.5</v>
      </c>
      <c r="O73" s="59">
        <f>IF(N73="","",N73-N72)</f>
        <v>0.5</v>
      </c>
      <c r="P73" s="9" t="s">
        <v>185</v>
      </c>
      <c r="Q73" s="59">
        <v>40.5</v>
      </c>
      <c r="R73" s="245">
        <f>IF(Q73="","",Q73-Q72)</f>
        <v>0</v>
      </c>
      <c r="S73" s="230">
        <v>77.3</v>
      </c>
      <c r="T73" s="59">
        <f>IF(S73="","",(S73-S72))</f>
        <v>5.599999999999994</v>
      </c>
      <c r="U73" s="231">
        <v>0</v>
      </c>
      <c r="V73" s="232">
        <v>26</v>
      </c>
      <c r="W73" s="49">
        <f>IF(V73="","",(V73-V72))</f>
        <v>0.8999999999999986</v>
      </c>
      <c r="X73" s="233">
        <v>88</v>
      </c>
      <c r="Y73" s="11">
        <f>IF(S73="","",((T73+W73)*(24/(B73-B72))))</f>
        <v>156.00043333581863</v>
      </c>
      <c r="Z73" s="12">
        <f>IF(S73="","",(((T73*(1-U73)*(24/(B73-B72))))))</f>
        <v>134.4003733354745</v>
      </c>
      <c r="AA73" s="12">
        <f>IF(S73="","",(Y73-Z73))</f>
        <v>21.600060000344115</v>
      </c>
      <c r="AB73" s="15">
        <f>IF(S73="","",((Y73-Z73))/Y73)</f>
        <v>0.13846153846153844</v>
      </c>
      <c r="AC73" s="12">
        <f>IF(S73="","",(T73+W73)+(AC72))</f>
        <v>152.95000000000005</v>
      </c>
      <c r="AD73" s="11">
        <f>IF(V73="","",((AC73-AC72)*AB73)+AD72)</f>
        <v>75.65</v>
      </c>
      <c r="AE73" s="251">
        <f>IF(S73="","",(AC73-AD73))</f>
        <v>77.30000000000004</v>
      </c>
      <c r="AF73" s="50">
        <v>145</v>
      </c>
      <c r="AG73" s="50">
        <v>670</v>
      </c>
      <c r="AH73" s="234">
        <v>54</v>
      </c>
      <c r="AI73" s="236">
        <v>1.5</v>
      </c>
      <c r="AJ73" s="235">
        <v>2891.9</v>
      </c>
      <c r="AK73" s="44">
        <f>IF(AJ73="","",((AJ73-AJ72)*(24/(B73-B72))))</f>
        <v>3789.6105267270464</v>
      </c>
      <c r="AL73" s="52">
        <f>IF(AF73="","",(AL72+(AK73/(1/(A73-A72)))))</f>
        <v>2891.9</v>
      </c>
      <c r="AM73" s="310">
        <f>IF(Y73="","",AK73*1000/Y73)</f>
        <v>24292.30769230773</v>
      </c>
      <c r="AN73" s="250">
        <f>IF(T73=0,"",AK73*1000/Z73)</f>
        <v>28196.428571428616</v>
      </c>
      <c r="AO73" s="202" t="s">
        <v>200</v>
      </c>
      <c r="AQ73" s="205">
        <f>Y74-Z74</f>
        <v>0</v>
      </c>
    </row>
    <row r="74" spans="1:43" ht="26.25" customHeight="1" thickBot="1" thickTop="1">
      <c r="A74" s="8">
        <v>43173.666661863426</v>
      </c>
      <c r="B74" s="10">
        <f>IF(A74="","",((A74-A73)*24)+B73)</f>
        <v>53.48655138885835</v>
      </c>
      <c r="C74" s="252">
        <v>28</v>
      </c>
      <c r="D74" s="256">
        <v>1285</v>
      </c>
      <c r="E74" s="258">
        <v>116</v>
      </c>
      <c r="F74" s="240">
        <v>260</v>
      </c>
      <c r="G74" s="241">
        <v>180</v>
      </c>
      <c r="H74" s="242"/>
      <c r="I74" s="243"/>
      <c r="J74" s="225"/>
      <c r="K74" s="228"/>
      <c r="L74" s="56"/>
      <c r="M74" s="57" t="s">
        <v>199</v>
      </c>
      <c r="N74" s="228">
        <v>85.5</v>
      </c>
      <c r="O74" s="59">
        <f>IF(N74="","",N74-N73)</f>
        <v>0</v>
      </c>
      <c r="P74" s="9" t="s">
        <v>185</v>
      </c>
      <c r="Q74" s="59">
        <v>40.5</v>
      </c>
      <c r="R74" s="245">
        <f>IF(Q74="","",Q74-Q73)</f>
        <v>0</v>
      </c>
      <c r="S74" s="230">
        <v>82.5</v>
      </c>
      <c r="T74" s="59">
        <f>IF(S74="","",(S74-S73))</f>
        <v>5.200000000000003</v>
      </c>
      <c r="U74" s="231">
        <v>0</v>
      </c>
      <c r="V74" s="254">
        <v>26</v>
      </c>
      <c r="W74" s="49">
        <f>IF(V74="","",(V74-V73))</f>
        <v>0</v>
      </c>
      <c r="X74" s="233">
        <v>90</v>
      </c>
      <c r="Y74" s="11">
        <f>IF(S74="","",((T74+W74)*(24/(B74-B73))))</f>
        <v>124.8003466686551</v>
      </c>
      <c r="Z74" s="12">
        <f>IF(S74="","",(((T74*(1-U74)*(24/(B74-B73))))))</f>
        <v>124.8003466686551</v>
      </c>
      <c r="AA74" s="12">
        <f>IF(S74="","",(Y74-Z74))</f>
        <v>0</v>
      </c>
      <c r="AB74" s="15">
        <f>IF(S74="","",((Y74-Z74))/Y74)</f>
        <v>0</v>
      </c>
      <c r="AC74" s="12">
        <f>IF(S74="","",(T74+W74)+(AC73))</f>
        <v>158.15000000000003</v>
      </c>
      <c r="AD74" s="11">
        <f>IF(V74="","",((AC74-AC73)*AB74)+AD73)</f>
        <v>75.65</v>
      </c>
      <c r="AE74" s="251">
        <f>IF(S74="","",(AC74-AD74))</f>
        <v>82.50000000000003</v>
      </c>
      <c r="AF74" s="50">
        <v>145</v>
      </c>
      <c r="AG74" s="50">
        <v>670</v>
      </c>
      <c r="AH74" s="234">
        <v>56</v>
      </c>
      <c r="AI74" s="236">
        <v>1.5</v>
      </c>
      <c r="AJ74" s="235">
        <v>3049.88</v>
      </c>
      <c r="AK74" s="44">
        <f>IF(AJ74="","",((AJ74-AJ73)*(24/(B74-B73))))</f>
        <v>3791.5305320604084</v>
      </c>
      <c r="AL74" s="52">
        <f>IF(AF74="","",(AL73+(AK74/(1/(A74-A73)))))</f>
        <v>3049.88</v>
      </c>
      <c r="AM74" s="310">
        <f>IF(Y74="","",AK74*1000/Y74)</f>
        <v>30380.76923076922</v>
      </c>
      <c r="AN74" s="250">
        <f>IF(T74=0,"",AK74*1000/Z74)</f>
        <v>30380.76923076922</v>
      </c>
      <c r="AO74" s="202"/>
      <c r="AQ74" s="205" t="e">
        <f>#REF!-#REF!</f>
        <v>#REF!</v>
      </c>
    </row>
    <row r="75" spans="1:43" ht="26.25" customHeight="1" thickBot="1" thickTop="1">
      <c r="A75" s="8">
        <v>43173.70832841435</v>
      </c>
      <c r="B75" s="10">
        <f>IF(A75="","",((A75-A74)*24)+B74)</f>
        <v>54.48654861107236</v>
      </c>
      <c r="C75" s="252">
        <v>28</v>
      </c>
      <c r="D75" s="256">
        <v>1290</v>
      </c>
      <c r="E75" s="258">
        <v>116</v>
      </c>
      <c r="F75" s="240">
        <v>360</v>
      </c>
      <c r="G75" s="241">
        <v>200</v>
      </c>
      <c r="H75" s="242">
        <v>68.7</v>
      </c>
      <c r="I75" s="243">
        <v>5.7</v>
      </c>
      <c r="J75" s="225">
        <v>47366</v>
      </c>
      <c r="K75" s="228">
        <v>7</v>
      </c>
      <c r="L75" s="56" t="s">
        <v>205</v>
      </c>
      <c r="M75" s="57" t="s">
        <v>199</v>
      </c>
      <c r="N75" s="228">
        <v>85.5</v>
      </c>
      <c r="O75" s="59">
        <f>IF(N75="","",N75-N74)</f>
        <v>0</v>
      </c>
      <c r="P75" s="9" t="s">
        <v>185</v>
      </c>
      <c r="Q75" s="59">
        <v>40.5</v>
      </c>
      <c r="R75" s="245">
        <f>IF(Q75="","",Q75-Q74)</f>
        <v>0</v>
      </c>
      <c r="S75" s="230">
        <v>87.5</v>
      </c>
      <c r="T75" s="59">
        <f>IF(S75="","",(S75-S74))</f>
        <v>5</v>
      </c>
      <c r="U75" s="231">
        <v>0</v>
      </c>
      <c r="V75" s="232">
        <v>26.2</v>
      </c>
      <c r="W75" s="49">
        <f>IF(V75="","",(V75-V74))</f>
        <v>0.1999999999999993</v>
      </c>
      <c r="X75" s="233">
        <v>90</v>
      </c>
      <c r="Y75" s="11">
        <f>IF(S75="","",((T75+W75)*(24/(B75-B74))))</f>
        <v>124.80034666865501</v>
      </c>
      <c r="Z75" s="12">
        <f>IF(S75="","",(((T75*(1-U75)*(24/(B75-B74))))))</f>
        <v>120.00033333524522</v>
      </c>
      <c r="AA75" s="12">
        <f>IF(S75="","",(Y75-Z75))</f>
        <v>4.800013333409794</v>
      </c>
      <c r="AB75" s="15">
        <f>IF(S75="","",((Y75-Z75))/Y75)</f>
        <v>0.038461538461538346</v>
      </c>
      <c r="AC75" s="12">
        <f>IF(S75="","",(T75+W75)+(AC74))</f>
        <v>163.35000000000002</v>
      </c>
      <c r="AD75" s="11">
        <f>IF(V75="","",((AC75-AC74)*AB75)+AD74)</f>
        <v>75.85000000000001</v>
      </c>
      <c r="AE75" s="251">
        <f>IF(S75="","",(AC75-AD75))</f>
        <v>87.50000000000001</v>
      </c>
      <c r="AF75" s="50">
        <v>145</v>
      </c>
      <c r="AG75" s="50">
        <v>670</v>
      </c>
      <c r="AH75" s="234">
        <v>58</v>
      </c>
      <c r="AI75" s="236">
        <v>1.5</v>
      </c>
      <c r="AJ75" s="235">
        <v>3207.88</v>
      </c>
      <c r="AK75" s="44">
        <f>IF(AJ75="","",((AJ75-AJ74)*(24/(B75-B74))))</f>
        <v>3792.010533393749</v>
      </c>
      <c r="AL75" s="52">
        <f>IF(AF75="","",(AL74+(AK75/(1/(A75-A74)))))</f>
        <v>3207.88</v>
      </c>
      <c r="AM75" s="310">
        <f>IF(Y75="","",AK75*1000/Y75)</f>
        <v>30384.61538461539</v>
      </c>
      <c r="AN75" s="250">
        <f>IF(T75=0,"",AK75*1000/Z75)</f>
        <v>31600</v>
      </c>
      <c r="AO75" s="53"/>
      <c r="AQ75" s="205">
        <f>Y76-Z76</f>
        <v>6.259905630980839</v>
      </c>
    </row>
    <row r="76" spans="1:43" ht="26.25" customHeight="1" thickBot="1" thickTop="1">
      <c r="A76" s="8">
        <v>43173.740277777775</v>
      </c>
      <c r="B76" s="10">
        <f>IF(A76="","",((A76-A75)*24)+B75)</f>
        <v>55.25333333323244</v>
      </c>
      <c r="C76" s="252">
        <v>28</v>
      </c>
      <c r="D76" s="256">
        <v>1300</v>
      </c>
      <c r="E76" s="258">
        <v>116</v>
      </c>
      <c r="F76" s="240">
        <v>400</v>
      </c>
      <c r="G76" s="241">
        <v>210</v>
      </c>
      <c r="H76" s="242"/>
      <c r="I76" s="243"/>
      <c r="J76" s="225"/>
      <c r="K76" s="228"/>
      <c r="L76" s="56"/>
      <c r="M76" s="57" t="s">
        <v>199</v>
      </c>
      <c r="N76" s="228">
        <v>85.5</v>
      </c>
      <c r="O76" s="59">
        <f>IF(N76="","",N76-N75)</f>
        <v>0</v>
      </c>
      <c r="P76" s="9" t="s">
        <v>185</v>
      </c>
      <c r="Q76" s="59">
        <v>40.5</v>
      </c>
      <c r="R76" s="245">
        <f>IF(Q76="","",Q76-Q75)</f>
        <v>0</v>
      </c>
      <c r="S76" s="230">
        <v>91.3</v>
      </c>
      <c r="T76" s="59">
        <f>IF(S76="","",(S76-S75))</f>
        <v>3.799999999999997</v>
      </c>
      <c r="U76" s="231">
        <v>0</v>
      </c>
      <c r="V76" s="254">
        <v>26.4</v>
      </c>
      <c r="W76" s="49">
        <f>IF(V76="","",(V76-V75))</f>
        <v>0.1999999999999993</v>
      </c>
      <c r="X76" s="233">
        <v>90</v>
      </c>
      <c r="Y76" s="11">
        <f>IF(S76="","",((T76+W76)*(24/(B76-B75))))</f>
        <v>125.19811261961726</v>
      </c>
      <c r="Z76" s="12">
        <f>IF(S76="","",(((T76*(1-U76)*(24/(B76-B75))))))</f>
        <v>118.93820698863642</v>
      </c>
      <c r="AA76" s="12">
        <f>IF(S76="","",(Y76-Z76))</f>
        <v>6.259905630980839</v>
      </c>
      <c r="AB76" s="15">
        <f>IF(S76="","",((Y76-Z76))/Y76)</f>
        <v>0.04999999999999981</v>
      </c>
      <c r="AC76" s="12">
        <f>IF(S76="","",(T76+W76)+(AC75))</f>
        <v>167.35000000000002</v>
      </c>
      <c r="AD76" s="11">
        <f>IF(V76="","",((AC76-AC75)*AB76)+AD75)</f>
        <v>76.05000000000001</v>
      </c>
      <c r="AE76" s="251">
        <f>IF(S76="","",(AC76-AD76))</f>
        <v>91.30000000000001</v>
      </c>
      <c r="AF76" s="50">
        <v>145</v>
      </c>
      <c r="AG76" s="50">
        <v>670</v>
      </c>
      <c r="AH76" s="234">
        <v>57</v>
      </c>
      <c r="AI76" s="236">
        <v>1.5</v>
      </c>
      <c r="AJ76" s="235">
        <v>3329.58</v>
      </c>
      <c r="AK76" s="44">
        <f>IF(AJ76="","",((AJ76-AJ75)*(24/(B76-B75))))</f>
        <v>3809.152576451853</v>
      </c>
      <c r="AL76" s="52">
        <f>IF(AF76="","",(AL75+(AK76/(1/(A76-A75)))))</f>
        <v>3329.58</v>
      </c>
      <c r="AM76" s="310">
        <f>IF(Y76="","",AK76*1000/Y76)</f>
        <v>30424.99999999998</v>
      </c>
      <c r="AN76" s="250">
        <f>IF(T76=0,"",AK76*1000/Z76)</f>
        <v>32026.315789473658</v>
      </c>
      <c r="AO76" s="202"/>
      <c r="AQ76" s="205" t="e">
        <f>#REF!-#REF!</f>
        <v>#REF!</v>
      </c>
    </row>
    <row r="77" spans="1:43" ht="26.25" customHeight="1" thickTop="1">
      <c r="A77" s="8"/>
      <c r="B77" s="366" t="s">
        <v>206</v>
      </c>
      <c r="C77" s="367"/>
      <c r="D77" s="367"/>
      <c r="E77" s="367"/>
      <c r="F77" s="367"/>
      <c r="G77" s="368"/>
      <c r="H77" s="242"/>
      <c r="I77" s="243"/>
      <c r="J77" s="225"/>
      <c r="K77" s="228"/>
      <c r="L77" s="56"/>
      <c r="M77" s="57"/>
      <c r="N77" s="228"/>
      <c r="O77" s="59"/>
      <c r="P77" s="9"/>
      <c r="Q77" s="59"/>
      <c r="R77" s="245"/>
      <c r="S77" s="230"/>
      <c r="T77" s="59"/>
      <c r="U77" s="231"/>
      <c r="V77" s="254"/>
      <c r="W77" s="49"/>
      <c r="X77" s="233"/>
      <c r="Y77" s="11"/>
      <c r="Z77" s="12"/>
      <c r="AA77" s="12"/>
      <c r="AB77" s="15"/>
      <c r="AC77" s="12"/>
      <c r="AD77" s="11"/>
      <c r="AE77" s="251"/>
      <c r="AF77" s="50"/>
      <c r="AG77" s="50"/>
      <c r="AH77" s="234"/>
      <c r="AI77" s="236"/>
      <c r="AJ77" s="235"/>
      <c r="AK77" s="44"/>
      <c r="AL77" s="52"/>
      <c r="AM77" s="348"/>
      <c r="AN77" s="250"/>
      <c r="AO77" s="202"/>
      <c r="AQ77" s="205" t="e">
        <f>#REF!-#REF!</f>
        <v>#REF!</v>
      </c>
    </row>
  </sheetData>
  <sheetProtection/>
  <mergeCells count="16">
    <mergeCell ref="C2:J2"/>
    <mergeCell ref="C5:J5"/>
    <mergeCell ref="A8:B8"/>
    <mergeCell ref="C3:J3"/>
    <mergeCell ref="C4:J4"/>
    <mergeCell ref="C6:J6"/>
    <mergeCell ref="C8:J8"/>
    <mergeCell ref="C7:E7"/>
    <mergeCell ref="B77:G77"/>
    <mergeCell ref="Y8:AE8"/>
    <mergeCell ref="H9:L9"/>
    <mergeCell ref="V9:W9"/>
    <mergeCell ref="S9:U9"/>
    <mergeCell ref="P9:R9"/>
    <mergeCell ref="M9:O9"/>
    <mergeCell ref="B38:R38"/>
  </mergeCells>
  <printOptions/>
  <pageMargins left="0.25" right="0" top="0.375" bottom="0.51" header="0.25" footer="0.5"/>
  <pageSetup fitToHeight="1" fitToWidth="1" horizontalDpi="300" verticalDpi="300" orientation="landscape" paperSize="5" scale="10" r:id="rId3"/>
  <headerFooter alignWithMargins="0">
    <oddFooter>&amp;CPage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Anatesco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Proslab63</cp:lastModifiedBy>
  <cp:lastPrinted>2017-10-04T22:07:05Z</cp:lastPrinted>
  <dcterms:created xsi:type="dcterms:W3CDTF">2007-10-21T00:56:20Z</dcterms:created>
  <dcterms:modified xsi:type="dcterms:W3CDTF">2018-03-15T04:59:23Z</dcterms:modified>
  <cp:category/>
  <cp:version/>
  <cp:contentType/>
  <cp:contentStatus/>
</cp:coreProperties>
</file>